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11025" tabRatio="599" firstSheet="2" activeTab="2"/>
  </bookViews>
  <sheets>
    <sheet name="Инструкция" sheetId="1" state="hidden" r:id="rId1"/>
    <sheet name="Баланс" sheetId="2" state="hidden" r:id="rId2"/>
    <sheet name="Отчет о прибыли и убытках" sheetId="3" r:id="rId3"/>
    <sheet name="Отчет об изменении собственного" sheetId="4" state="hidden" r:id="rId4"/>
    <sheet name="Отчет о движении денежных с-в" sheetId="5" state="hidden" r:id="rId5"/>
    <sheet name="Отчет об использовании цел_фин" sheetId="6" state="hidden" r:id="rId6"/>
    <sheet name="Чистые активы" sheetId="7" state="hidden" r:id="rId7"/>
    <sheet name="Анализ финансового состояния" sheetId="8" state="hidden" r:id="rId8"/>
    <sheet name="Анализ разделов I и II" sheetId="9" state="hidden" r:id="rId9"/>
    <sheet name="Анализ разделов III и IV" sheetId="10" state="hidden" r:id="rId10"/>
  </sheets>
  <externalReferences>
    <externalReference r:id="rId13"/>
  </externalReferences>
  <definedNames>
    <definedName name="Заг_Прил_1" localSheetId="1">'Баланс'!$A$7</definedName>
    <definedName name="Заг_Прил_2" localSheetId="2">'Отчет о прибыли и убытках'!$A$7</definedName>
    <definedName name="Заг_Прил_3" localSheetId="3">'Отчет об изменении собственного'!$A$7</definedName>
    <definedName name="Заг_Прил_4" localSheetId="4">'Отчет о движении денежных с-в'!$A$7</definedName>
    <definedName name="Заг_Прил_5" localSheetId="5">'Отчет об использовании цел_фин'!$A$7</definedName>
    <definedName name="Кп">'[1]ФинАнализ-1'!$K$13</definedName>
    <definedName name="_xlnm.Print_Area" localSheetId="8">'Анализ разделов I и II'!$A$1:$H$27</definedName>
    <definedName name="_xlnm.Print_Area" localSheetId="9">'Анализ разделов III и IV'!$A$1:$H$19</definedName>
    <definedName name="_xlnm.Print_Area" localSheetId="7">'Анализ финансового состояния'!$A$1:$M$24</definedName>
    <definedName name="_xlnm.Print_Area" localSheetId="1">'Баланс'!$A$1:$D$113</definedName>
    <definedName name="_xlnm.Print_Area" localSheetId="4">'Отчет о движении денежных с-в'!$A$1:$D$91</definedName>
    <definedName name="_xlnm.Print_Area" localSheetId="2">'Отчет о прибыли и убытках'!$A$1:$D$72</definedName>
    <definedName name="_xlnm.Print_Area" localSheetId="3">'Отчет об изменении собственного'!$A$1:$J$96</definedName>
    <definedName name="_xlnm.Print_Area" localSheetId="5">'Отчет об использовании цел_фин'!$A$1:$D$54</definedName>
    <definedName name="Прил_1" localSheetId="1">'Баланс'!$B$1</definedName>
    <definedName name="Прил_3" localSheetId="3">'Отчет об изменении собственного'!$H$1</definedName>
    <definedName name="Прил_4" localSheetId="4">'Отчет о движении денежных с-в'!$B$1</definedName>
    <definedName name="Прил_5" localSheetId="5">'Отчет об использовании цел_фин'!$B$1</definedName>
  </definedNames>
  <calcPr fullCalcOnLoad="1"/>
</workbook>
</file>

<file path=xl/comments2.xml><?xml version="1.0" encoding="utf-8"?>
<comments xmlns="http://schemas.openxmlformats.org/spreadsheetml/2006/main">
  <authors>
    <author>Автор</author>
  </authors>
  <commentList>
    <comment ref="B25" authorId="0">
      <text>
        <r>
          <rPr>
            <b/>
            <sz val="9"/>
            <rFont val="Times New Roman"/>
            <family val="1"/>
          </rPr>
          <t>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B26" authorId="0">
      <text>
        <r>
          <rPr>
            <b/>
            <sz val="9"/>
            <rFont val="Times New Roman"/>
            <family val="1"/>
          </rPr>
          <t>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t>
        </r>
      </text>
    </comment>
    <comment ref="B27" authorId="0">
      <text>
        <r>
          <rPr>
            <b/>
            <sz val="9"/>
            <rFont val="Times New Roman"/>
            <family val="1"/>
          </rPr>
          <t>показываются суммы доходных вложений в материальные активы, в том числе в инвестиционную недвижимость , предметы финансовой аренды (лизинга), прочие доходные вложения в материальные активы.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t>
        </r>
      </text>
    </comment>
    <comment ref="B32" authorId="0">
      <text>
        <r>
          <rPr>
            <b/>
            <sz val="9"/>
            <rFont val="Times New Roman"/>
            <family val="1"/>
          </rPr>
          <t>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t>
        </r>
        <r>
          <rPr>
            <sz val="9"/>
            <rFont val="Tahoma"/>
            <family val="2"/>
          </rPr>
          <t xml:space="preserve">
</t>
        </r>
      </text>
    </comment>
    <comment ref="B33" authorId="0">
      <text>
        <r>
          <rPr>
            <b/>
            <sz val="9"/>
            <rFont val="Times New Roman"/>
            <family val="1"/>
          </rPr>
          <t>показываются суммы долгосрочных финансовых вложений, учитываемые на счете 06 «Долгосрочные финансовые вложения», погашение которых ожидается более чем через 12 месяцев после отчетной даты»</t>
        </r>
      </text>
    </comment>
    <comment ref="B34" authorId="0">
      <text>
        <r>
          <rPr>
            <b/>
            <sz val="9"/>
            <rFont val="Times New Roman"/>
            <family val="1"/>
          </rPr>
          <t>показывается сальдо по счету 09 «Отложенные налоговые активы»</t>
        </r>
      </text>
    </comment>
    <comment ref="B35" authorId="0">
      <text>
        <r>
          <rPr>
            <b/>
            <sz val="9"/>
            <rFont val="Times New Roman"/>
            <family val="1"/>
          </rPr>
          <t xml:space="preserve">показывается дебиторская задолженность,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показатели строки, в связи с которыми созданы указанные резервы по сомнительным долгам, уменьшаются на суммы данных резервов»
</t>
        </r>
        <r>
          <rPr>
            <b/>
            <sz val="9"/>
            <rFont val="Tahoma"/>
            <family val="2"/>
          </rPr>
          <t xml:space="preserve">
</t>
        </r>
      </text>
    </comment>
    <comment ref="B40" authorId="0">
      <text>
        <r>
          <rPr>
            <b/>
            <sz val="9"/>
            <rFont val="Times New Roman"/>
            <family val="1"/>
          </rPr>
          <t>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показывается также сумма отклонений фактической себестоимости приобретенных материалов от их стоимости по учетным ценам»</t>
        </r>
      </text>
    </comment>
    <comment ref="B42" authorId="0">
      <text>
        <r>
          <rPr>
            <b/>
            <sz val="9"/>
            <rFont val="Times New Roman"/>
            <family val="1"/>
          </rPr>
          <t>показывается стоимость животных на выращивании и откорме, учитываемая на счете 11 «Животные на выращивании и откорме»</t>
        </r>
      </text>
    </comment>
    <comment ref="B43" authorId="0">
      <text>
        <r>
          <rPr>
            <b/>
            <sz val="9"/>
            <rFont val="Times New Roman"/>
            <family val="1"/>
          </rPr>
          <t>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B44" authorId="0">
      <text>
        <r>
          <rPr>
            <b/>
            <sz val="9"/>
            <rFont val="Times New Roman"/>
            <family val="1"/>
          </rPr>
          <t>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t>
        </r>
      </text>
    </comment>
    <comment ref="B45" authorId="0">
      <text>
        <r>
          <rPr>
            <b/>
            <sz val="9"/>
            <rFont val="Times New Roman"/>
            <family val="1"/>
          </rPr>
          <t>показываются остатки товаров отгруженных, учитываемых на счете 45 «Товары отгруженные»</t>
        </r>
      </text>
    </comment>
    <comment ref="B46" authorId="0">
      <text>
        <r>
          <rPr>
            <b/>
            <sz val="9"/>
            <rFont val="Times New Roman"/>
            <family val="1"/>
          </rPr>
          <t xml:space="preserve">показываются остатки запасов, не показанные по строкам 211 - 215»
</t>
        </r>
      </text>
    </comment>
    <comment ref="B47" authorId="0">
      <text>
        <r>
          <rPr>
            <b/>
            <sz val="9"/>
            <rFont val="Times New Roman"/>
            <family val="1"/>
          </rPr>
          <t>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t>
        </r>
      </text>
    </comment>
    <comment ref="B48" authorId="0">
      <text>
        <r>
          <rPr>
            <b/>
            <sz val="9"/>
            <rFont val="Times New Roman"/>
            <family val="1"/>
          </rPr>
          <t>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B49" authorId="0">
      <text>
        <r>
          <rPr>
            <b/>
            <sz val="9"/>
            <rFont val="Times New Roman"/>
            <family val="1"/>
          </rPr>
          <t>показываются суммы НДС, учитываемые на счете 18 «Налог на добавленную стоимость по приобретенным товарам, работам, услугам»</t>
        </r>
        <r>
          <rPr>
            <sz val="9"/>
            <rFont val="Times New Roman"/>
            <family val="1"/>
          </rPr>
          <t xml:space="preserve">
</t>
        </r>
      </text>
    </comment>
    <comment ref="B50" authorId="0">
      <text>
        <r>
          <rPr>
            <b/>
            <sz val="9"/>
            <rFont val="Times New Roman"/>
            <family val="1"/>
          </rPr>
          <t>показывается дебиторская задолженность,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строки 250, в связи с которыми созданы резервы по сомнительным долгам, уменьшаются на суммы данных резервов</t>
        </r>
      </text>
    </comment>
    <comment ref="B51" authorId="0">
      <text>
        <r>
          <rPr>
            <b/>
            <sz val="9"/>
            <rFont val="Times New Roman"/>
            <family val="1"/>
          </rPr>
          <t>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суммы долгосрочных финансовых вложений, учитываемые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статьи уменьшается на сумму данных резервов</t>
        </r>
      </text>
    </comment>
    <comment ref="B52" authorId="0">
      <text>
        <r>
          <rPr>
            <b/>
            <sz val="9"/>
            <rFont val="Times New Roman"/>
            <family val="1"/>
          </rPr>
          <t>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учитываемые на счете 58 «Краткосрочные финансовые вложения</t>
        </r>
      </text>
    </comment>
    <comment ref="B53" authorId="0">
      <text>
        <r>
          <rPr>
            <b/>
            <sz val="9"/>
            <rFont val="Times New Roman"/>
            <family val="1"/>
          </rPr>
          <t xml:space="preserve">показываются суммы краткосрочных активов, не показанные по строкам 210 - 270, в т.ч. учитываемые на счете 94 «Недостачи и потери от порчи имущества»
</t>
        </r>
      </text>
    </comment>
    <comment ref="B61" authorId="0">
      <text>
        <r>
          <rPr>
            <b/>
            <sz val="9"/>
            <rFont val="Times New Roman"/>
            <family val="1"/>
          </rPr>
          <t>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t>
        </r>
      </text>
    </comment>
    <comment ref="B62" authorId="0">
      <text>
        <r>
          <rPr>
            <b/>
            <sz val="9"/>
            <rFont val="Times New Roman"/>
            <family val="1"/>
          </rPr>
          <t>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Показатель этой статьи вычитается при подсчете итога по разделу III «Собственный капитал»</t>
        </r>
      </text>
    </comment>
    <comment ref="B63" authorId="0">
      <text>
        <r>
          <rPr>
            <b/>
            <sz val="9"/>
            <rFont val="Times New Roman"/>
            <family val="1"/>
          </rPr>
          <t>показывается остаток резервного фонда, учитываемого на счете 82 «Резервный капитал»</t>
        </r>
      </text>
    </comment>
    <comment ref="B64" authorId="0">
      <text>
        <r>
          <rPr>
            <b/>
            <sz val="9"/>
            <rFont val="Times New Roman"/>
            <family val="1"/>
          </rPr>
          <t>показывается остаток добавочного фонда, учитываемого на счете 83 «Добавочный капитал»</t>
        </r>
      </text>
    </comment>
    <comment ref="B65" authorId="0">
      <text>
        <r>
          <rPr>
            <b/>
            <sz val="9"/>
            <rFont val="Times New Roman"/>
            <family val="1"/>
          </rPr>
          <t>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«Собственный капитал»</t>
        </r>
      </text>
    </comment>
    <comment ref="B66" authorId="0">
      <text>
        <r>
          <rPr>
            <b/>
            <sz val="9"/>
            <rFont val="Times New Roman"/>
            <family val="1"/>
          </rPr>
          <t>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«Собственный капитал». В годовом бухгалтерском балансе строка 470 не заполняется</t>
        </r>
      </text>
    </comment>
    <comment ref="B67" authorId="0">
      <text>
        <r>
          <rPr>
            <b/>
            <sz val="9"/>
            <rFont val="Times New Roman"/>
            <family val="1"/>
          </rPr>
          <t>показывается остаток целевого финансирования, учитываемого на счете 86 «Целевое финансирование»</t>
        </r>
      </text>
    </comment>
    <comment ref="B70" authorId="0">
      <text>
        <r>
          <rPr>
            <b/>
            <sz val="9"/>
            <rFont val="Times New Roman"/>
            <family val="1"/>
          </rPr>
          <t>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t>
        </r>
      </text>
    </comment>
    <comment ref="B71" authorId="0">
      <text>
        <r>
          <rPr>
            <b/>
            <sz val="9"/>
            <rFont val="Times New Roman"/>
            <family val="1"/>
          </rPr>
          <t>показываются долгосрочные обязательства по лизинговым платежам, учитываемые на счете 76 «Расчеты с разными дебиторами и кредиторами»</t>
        </r>
      </text>
    </comment>
    <comment ref="B72" authorId="0">
      <text>
        <r>
          <rPr>
            <b/>
            <sz val="9"/>
            <rFont val="Times New Roman"/>
            <family val="1"/>
          </rPr>
          <t>показывается сальдо по счету 65 «Отложенные налоговые обязательства»</t>
        </r>
      </text>
    </comment>
    <comment ref="B73" authorId="0">
      <text>
        <r>
          <rPr>
            <b/>
            <sz val="9"/>
            <rFont val="Times New Roman"/>
            <family val="1"/>
          </rPr>
          <t>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B74" authorId="0">
      <text>
        <r>
          <rPr>
            <b/>
            <sz val="9"/>
            <rFont val="Times New Roman"/>
            <family val="1"/>
          </rPr>
          <t>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t>
        </r>
      </text>
    </comment>
    <comment ref="B75" authorId="0">
      <text>
        <r>
          <rPr>
            <b/>
            <sz val="9"/>
            <rFont val="Times New Roman"/>
            <family val="1"/>
          </rPr>
          <t>показываются прочие долгосрочные обязательства, учитываемые на счетах учета расчетов, не показанные по строкам 510-550</t>
        </r>
      </text>
    </comment>
    <comment ref="B78" authorId="0">
      <text>
        <r>
          <rPr>
            <b/>
            <sz val="9"/>
            <rFont val="Tahoma"/>
            <family val="2"/>
          </rPr>
          <t xml:space="preserve"> </t>
        </r>
        <r>
          <rPr>
            <b/>
            <sz val="9"/>
            <rFont val="Times New Roman"/>
            <family val="1"/>
          </rPr>
          <t>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t>
        </r>
      </text>
    </comment>
    <comment ref="B79" authorId="0">
      <text>
        <r>
          <rPr>
            <b/>
            <sz val="9"/>
            <rFont val="Times New Roman"/>
            <family val="1"/>
          </rPr>
          <t>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статье «Краткосрочная кредиторская задолженность» (строка 630)</t>
        </r>
      </text>
    </comment>
    <comment ref="B80" authorId="0">
      <text>
        <r>
          <rPr>
            <b/>
            <sz val="9"/>
            <rFont val="Times New Roman"/>
            <family val="1"/>
          </rPr>
          <t xml:space="preserve">показывается задолженность другим лицам, погашение которой ожидается в течение 12 месяцев после отчетной даты.
</t>
        </r>
      </text>
    </comment>
    <comment ref="B81" authorId="0">
      <text>
        <r>
          <rPr>
            <b/>
            <sz val="9"/>
            <rFont val="Times New Roman"/>
            <family val="1"/>
          </rPr>
          <t>показывается кредиторская задолженность поставщикам, подрядчикам, исполнителям, учитываемая на счете 60 «Расчеты с поставщиками и подрядчиками»</t>
        </r>
      </text>
    </comment>
    <comment ref="B83" authorId="0">
      <text>
        <r>
          <rPr>
            <b/>
            <sz val="9"/>
            <rFont val="Times New Roman"/>
            <family val="1"/>
          </rPr>
          <t>показываются суммы полученных от заказчиков, покупателей авансов, предварительной оплаты, учитываемые на счете 62 «Расчеты с покупателями и заказчиками»</t>
        </r>
      </text>
    </comment>
    <comment ref="B84" authorId="0">
      <text>
        <r>
          <rPr>
            <b/>
            <sz val="9"/>
            <rFont val="Times New Roman"/>
            <family val="1"/>
          </rPr>
          <t>показывается кредиторская задолженность по налогам и сборам, учитываемая на счете 68 «Расчеты по налогам и сборам»</t>
        </r>
      </text>
    </comment>
    <comment ref="B85" authorId="0">
      <text>
        <r>
          <rPr>
            <b/>
            <sz val="9"/>
            <rFont val="Times New Roman"/>
            <family val="1"/>
          </rPr>
          <t>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text>
    </comment>
    <comment ref="B86" authorId="0">
      <text>
        <r>
          <rPr>
            <b/>
            <sz val="9"/>
            <rFont val="Times New Roman"/>
            <family val="1"/>
          </rPr>
          <t>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text>
    </comment>
    <comment ref="B87" authorId="0">
      <text>
        <r>
          <rPr>
            <b/>
            <sz val="9"/>
            <rFont val="Times New Roman"/>
            <family val="1"/>
          </rPr>
          <t>показывается кредиторская задолженность по лизинговым платежам, учитываемая на счете 76 «Расчеты с разными дебиторами и кредиторами»</t>
        </r>
      </text>
    </comment>
    <comment ref="B88" authorId="0">
      <text>
        <r>
          <rPr>
            <b/>
            <sz val="9"/>
            <rFont val="Times New Roman"/>
            <family val="1"/>
          </rPr>
          <t>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фонде организации, учитываемая на счетах 75 «Расчеты с учредителями», 70 «Расчеты с персоналом по оплате труда»</t>
        </r>
      </text>
    </comment>
    <comment ref="B89" authorId="0">
      <text>
        <r>
          <rPr>
            <b/>
            <sz val="9"/>
            <rFont val="Times New Roman"/>
            <family val="1"/>
          </rPr>
          <t>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t>
        </r>
      </text>
    </comment>
    <comment ref="B90" authorId="0">
      <text>
        <r>
          <rPr>
            <b/>
            <sz val="9"/>
            <rFont val="Times New Roman"/>
            <family val="1"/>
          </rPr>
          <t>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t>
        </r>
        <r>
          <rPr>
            <sz val="9"/>
            <rFont val="Tahoma"/>
            <family val="2"/>
          </rPr>
          <t xml:space="preserve">
</t>
        </r>
      </text>
    </comment>
    <comment ref="B91" authorId="0">
      <text>
        <r>
          <rPr>
            <b/>
            <sz val="9"/>
            <rFont val="Times New Roman"/>
            <family val="1"/>
          </rPr>
          <t>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B92" authorId="0">
      <text>
        <r>
          <rPr>
            <b/>
            <sz val="9"/>
            <rFont val="Times New Roman"/>
            <family val="1"/>
          </rPr>
          <t>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t>
        </r>
      </text>
    </comment>
    <comment ref="B93" authorId="0">
      <text>
        <r>
          <rPr>
            <b/>
            <sz val="9"/>
            <rFont val="Times New Roman"/>
            <family val="1"/>
          </rPr>
          <t>показываются краткосрочные обязательства организации, не показанные по строкам 610-660</t>
        </r>
        <r>
          <rPr>
            <sz val="9"/>
            <rFont val="Times New Roman"/>
            <family val="1"/>
          </rPr>
          <t xml:space="preserve">
</t>
        </r>
      </text>
    </comment>
    <comment ref="B36" authorId="0">
      <text>
        <r>
          <rPr>
            <b/>
            <sz val="9"/>
            <rFont val="Times "/>
            <family val="0"/>
          </rPr>
          <t>показываются суммы долгосрочных активов, не показанные по строкам 110 - 170,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t>
        </r>
      </text>
    </comment>
    <comment ref="B60" authorId="0">
      <text>
        <r>
          <rPr>
            <b/>
            <sz val="9"/>
            <rFont val="Times New Roman"/>
            <family val="1"/>
          </rPr>
          <t>показывается сумма уставного фонда, учитываемая на счете 80 «Уставный капитал»</t>
        </r>
        <r>
          <rPr>
            <b/>
            <sz val="9"/>
            <rFont val="Tahoma"/>
            <family val="2"/>
          </rPr>
          <t xml:space="preserve">
</t>
        </r>
      </text>
    </comment>
    <comment ref="G34"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49"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74"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 ref="G88" authorId="0">
      <text>
        <r>
          <rPr>
            <sz val="9"/>
            <rFont val="Tahoma"/>
            <family val="2"/>
          </rPr>
          <t xml:space="preserve">В  выделенных ячейках указаны данные о задолженности по внутрихозяйственным расчетам, учтенные на счете 79 филиалов
</t>
        </r>
      </text>
    </comment>
  </commentList>
</comments>
</file>

<file path=xl/comments3.xml><?xml version="1.0" encoding="utf-8"?>
<comments xmlns="http://schemas.openxmlformats.org/spreadsheetml/2006/main">
  <authors>
    <author>Автор</author>
  </authors>
  <commentList>
    <comment ref="B21" authorId="0">
      <text>
        <r>
          <rPr>
            <b/>
            <sz val="9"/>
            <rFont val="Times New Roman"/>
            <family val="1"/>
          </rPr>
          <t>показывается выручка от реализации продукции, товаров, работ, услуг, учитываемая по кредиту счета 90 «Доходы и расходы по текущей деятельности», за вычетом скидок (премий, бонусов), предоставленных покупателю (заказчику) к цене (стоимости), указанной в договоре, стоимости возвращенной продукции, товаров, а также налогов и сборов, исчисляемых из выручки от реализации продукции, товаров, работ, услуг</t>
        </r>
      </text>
    </comment>
    <comment ref="B22" authorId="0">
      <text>
        <r>
          <rPr>
            <b/>
            <sz val="9"/>
            <rFont val="Times New Roman"/>
            <family val="1"/>
          </rPr>
          <t xml:space="preserve">показывается:
организацией, осуществляющей промышленную и иную производственную деятельность, - себестоимость реализованной продукции, работ, услуг, выручка от реализации которых показана по статье «Выручка от реализации продукции, товаров, работ, услуг» (строка 010), без сумм управленческих расходов и расходов на реализацию
организацией, осуществляющей торговую, торгово-производственную деятельность, - стоимость приобретения реализованных товаров (в ценах приобретения или в розничных ценах, за исключением сумм реализованных торговых наценок (скидок, надбавок), налогов, включаемых в цену товаров), выручка от реализации которых показана по статье «Выручка от реализации продукции, товаров, работ, услуг» (строка 010);
организацией - профессиональным участником рынка ценных бумаг - стоимость приобретения реализованных ценных бумаг, выручка от реализации которых показана по статье «Выручка от реализации продукции, товаров, работ, услуг» (строка 010).
</t>
        </r>
      </text>
    </comment>
    <comment ref="B24" authorId="0">
      <text>
        <r>
          <rPr>
            <b/>
            <sz val="9"/>
            <rFont val="Times New Roman"/>
            <family val="1"/>
          </rPr>
          <t xml:space="preserve">показываются:
организацией, осуществляющей промышленную и иную производственную деятельность, - затраты, учитываемые на счете 26 «Общехозяйственные затраты», а также условно-постоянная часть затрат, учитываемых на счете 25 «Общепроизводственные затраты», списываемые при определении финансовых результатов непосредственно в дебет счета 90 «Доходы и расходы по текущей деятельности»;
организацией, осуществляющей торговую, торгово-производственную деятельность, - расходы, связанные с управлением данной организацией, учитываемые на счете 44 «Расходы на реализацию»;
организацией - профессиональным участником рынка ценных бумаг - расходы на осуществление ее текущей деятельности.
</t>
        </r>
      </text>
    </comment>
    <comment ref="B25" authorId="0">
      <text>
        <r>
          <rPr>
            <b/>
            <sz val="9"/>
            <rFont val="Times New Roman"/>
            <family val="1"/>
          </rPr>
          <t xml:space="preserve">показываются:
организацией, осуществляющей промышленную и иную производственную деятельность, - расходы на реализацию, учитываемые на счете 44 «Расходы на реализацию» и относящиеся к реализованной продукции, выполненным работам, оказанным услугам;
организацией, осуществляющей торговую, торгово-производственную деятельность, - расходы на реализацию, учитываемые на счете 44 «Расходы на реализацию» (за вычетом расходов, связанных с управлением данной организацией) и относящиеся к реализованным товарам.
</t>
        </r>
      </text>
    </comment>
    <comment ref="B27" authorId="0">
      <text>
        <r>
          <rPr>
            <b/>
            <sz val="9"/>
            <rFont val="Times New Roman"/>
            <family val="1"/>
          </rPr>
          <t>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t>
        </r>
      </text>
    </comment>
    <comment ref="B28" authorId="0">
      <text>
        <r>
          <rPr>
            <b/>
            <sz val="9"/>
            <rFont val="Times New Roman"/>
            <family val="1"/>
          </rPr>
          <t>показываются прочие расходы по текущей деятельности, учитываемые на счете 90 «Доходы и расходы по текущей деятельности»</t>
        </r>
      </text>
    </comment>
    <comment ref="B30" authorId="0">
      <text>
        <r>
          <rPr>
            <b/>
            <sz val="9"/>
            <rFont val="Times New Roman"/>
            <family val="1"/>
          </rPr>
          <t xml:space="preserve">показываются доходы по инвестиционной деятельности, учитываемые по кредиту счета 91 «Прочие доходы и расходы», в том числе доходы от выбытия основных средств, нематериальных активов и других долгосрочных активов (строка 101), доходы от участия в уставном капитале других организаций (строка 102), проценты, причитающиеся к получению (строка 103), прочие доходы по инвестиционной деятельности (строка 104), за вычетом налогов и сборов, исчисляемых от доходов по инвестиционной деятельности.
</t>
        </r>
      </text>
    </comment>
    <comment ref="B36" authorId="0">
      <text>
        <r>
          <rPr>
            <b/>
            <sz val="9"/>
            <rFont val="Times New Roman"/>
            <family val="1"/>
          </rPr>
          <t>показываются расходы по инвестиционной деятельности, учитываемые по дебету счета 91 «Прочие доходы и расходы», в том числе расходы от выбытия основных средств, нематериальных активов и других долгосрочных активов (строка 111), прочие расходы по инвестиционной деятельности (строка 112)</t>
        </r>
      </text>
    </comment>
    <comment ref="B40" authorId="0">
      <text>
        <r>
          <rPr>
            <b/>
            <sz val="9"/>
            <rFont val="Times New Roman"/>
            <family val="1"/>
          </rPr>
          <t>показываются доходы по финансовой деятельности организации, учитываемые по кредиту счета 91 «Прочие доходы и расходы», в том числе курсовые разницы, возникающие от пересчета активов и обязательств, выраженных в иностранной валюте (строка 121), прочие доходы по финансовой деятельности (строка 122), за вычетом налогов и сборов, исчисляемых от доходов по финансовой деятельности</t>
        </r>
      </text>
    </comment>
    <comment ref="B44" authorId="0">
      <text>
        <r>
          <rPr>
            <b/>
            <sz val="9"/>
            <rFont val="Times New Roman"/>
            <family val="1"/>
          </rPr>
          <t>показываются расходы по финансовой деятельности, учитываемые по дебету счета 91 «Прочие доходы и расходы», в том числе проценты, подлежащие к уплате за пользование организацией кредитами, займами (строка 131), курсовые разницы, возникающие от пересчета активов и обязательств, выраженных в иностранной валюте (строка 132), прочие расходы по финансовой деятельности (строка 133)</t>
        </r>
        <r>
          <rPr>
            <sz val="9"/>
            <rFont val="Times New Roman"/>
            <family val="1"/>
          </rPr>
          <t xml:space="preserve">
</t>
        </r>
      </text>
    </comment>
    <comment ref="B54" authorId="0">
      <text>
        <r>
          <rPr>
            <b/>
            <sz val="9"/>
            <rFont val="Times New Roman"/>
            <family val="1"/>
          </rPr>
          <t>показывается сумма налога на прибыль, исчисляемого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B55" authorId="0">
      <text>
        <r>
          <rPr>
            <b/>
            <sz val="9"/>
            <rFont val="Times New Roman"/>
            <family val="1"/>
          </rPr>
          <t>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B56" authorId="0">
      <text>
        <r>
          <rPr>
            <b/>
            <sz val="9"/>
            <rFont val="Times New Roman"/>
            <family val="1"/>
          </rPr>
          <t>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B57" authorId="0">
      <text>
        <r>
          <rPr>
            <b/>
            <sz val="9"/>
            <rFont val="Times New Roman"/>
            <family val="1"/>
          </rPr>
          <t>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B58" authorId="0">
      <text>
        <r>
          <rPr>
            <b/>
            <sz val="9"/>
            <rFont val="Times New Roman"/>
            <family val="1"/>
          </rPr>
          <t>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r>
          <rPr>
            <sz val="9"/>
            <rFont val="Times New Roman"/>
            <family val="1"/>
          </rPr>
          <t xml:space="preserve">
</t>
        </r>
      </text>
    </comment>
    <comment ref="B60" authorId="0">
      <text>
        <r>
          <rPr>
            <b/>
            <sz val="9"/>
            <rFont val="Times New Roman"/>
            <family val="1"/>
          </rPr>
          <t>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проводимой в соответствии с законодательством, учитываемая на счете 83 «Добавочный капитал»</t>
        </r>
      </text>
    </comment>
    <comment ref="B61" authorId="0">
      <text>
        <r>
          <rPr>
            <b/>
            <sz val="9"/>
            <rFont val="Times New Roman"/>
            <family val="1"/>
          </rPr>
          <t>показывается результат от операций, не включаемый в чистую прибыль (убыток) за отчетный период, за исключением показанного по статье «Результат от переоценки долгосрочных активов, не включаемый в чистую прибыль (убыток)» (строка 220)</t>
        </r>
        <r>
          <rPr>
            <sz val="9"/>
            <rFont val="Times New Roman"/>
            <family val="1"/>
          </rPr>
          <t xml:space="preserve">
</t>
        </r>
      </text>
    </comment>
    <comment ref="B63" authorId="0">
      <text>
        <r>
          <rPr>
            <b/>
            <sz val="9"/>
            <rFont val="Times New Roman"/>
            <family val="1"/>
          </rPr>
          <t>показывается сумма базовой прибыли (убытка) на акцию, рассчитанная в соответствии с законодательством</t>
        </r>
      </text>
    </comment>
    <comment ref="B64" authorId="0">
      <text>
        <r>
          <rPr>
            <b/>
            <sz val="9"/>
            <rFont val="Tahoma"/>
            <family val="2"/>
          </rPr>
          <t xml:space="preserve"> </t>
        </r>
        <r>
          <rPr>
            <b/>
            <sz val="9"/>
            <rFont val="Times New Roman"/>
            <family val="1"/>
          </rPr>
          <t>показывается сумма разводненной прибыли (убытка) на акцию, рассчитанная в соответствии с законодательством</t>
        </r>
      </text>
    </comment>
  </commentList>
</comments>
</file>

<file path=xl/comments4.xml><?xml version="1.0" encoding="utf-8"?>
<comments xmlns="http://schemas.openxmlformats.org/spreadsheetml/2006/main">
  <authors>
    <author>Автор</author>
  </authors>
  <commentList>
    <comment ref="B22" authorId="0">
      <text>
        <r>
          <rPr>
            <b/>
            <sz val="9"/>
            <rFont val="Times New Roman"/>
            <family val="1"/>
          </rPr>
          <t xml:space="preserve"> 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t>
        </r>
      </text>
    </comment>
    <comment ref="B23" authorId="0">
      <text>
        <r>
          <rPr>
            <b/>
            <sz val="9"/>
            <rFont val="Times New Roman"/>
            <family val="1"/>
          </rPr>
          <t>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B24" authorId="0">
      <text>
        <r>
          <rPr>
            <b/>
            <sz val="9"/>
            <rFont val="Times New Roman"/>
            <family val="1"/>
          </rPr>
          <t>показываются изменения величины собственного капитала организации в целом и по каждой статье в отдельности в связи с исправлением ошибок</t>
        </r>
      </text>
    </comment>
    <comment ref="B25"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года, предшествующего предыдущему году, скорректированное в связи с внесением изменений в учетную политику и исправлением ошибок</t>
        </r>
      </text>
    </comment>
    <comment ref="B26" authorId="0">
      <text>
        <r>
          <rPr>
            <b/>
            <sz val="9"/>
            <rFont val="Times New Roman"/>
            <family val="1"/>
          </rPr>
          <t>показываются за период предыдущего года, аналогичный отчетному периоду, суммы увеличения собственного капитала организации в целом и по каждой статье в отдельности: чистая прибыль (строка 051), переоценка долгосрочных активов (строка 052), доходы от прочих операций, не включаемые в чистую прибыль (убыток) (строка 053), выпуск дополнительных акций (строка 054), увеличение номинальной стоимости акций (строка 055), вклады собственника имущества (учредителей, участников) (строка 056), реорганизация (строка 057) и другие (показываются в свободных строках)</t>
        </r>
      </text>
    </comment>
    <comment ref="B41" authorId="0">
      <text>
        <r>
          <rPr>
            <b/>
            <sz val="9"/>
            <rFont val="Times New Roman"/>
            <family val="1"/>
          </rPr>
          <t>показываются за период предыдущего года, аналогичный отчетному периоду, суммы уменьшения собственного капитала организации в целом и по каждой статье в отдельности: убыток (строка 061), переоценка долгосрочных активов (строка 062), расходы от прочих операций, не включаемые в чистую прибыль (убыток) (строка 063), уменьшение номинальной стоимости акций (строка 064), выкуп акций (долей в уставном капитале) (строка 065), дивиденды и другие доходы от участия в уставном капитале организации (строка 066), реорганизация (строка 067) и другие (показываются в свободных строках)</t>
        </r>
        <r>
          <rPr>
            <sz val="9"/>
            <rFont val="Times New Roman"/>
            <family val="1"/>
          </rPr>
          <t xml:space="preserve">
</t>
        </r>
      </text>
    </comment>
    <comment ref="B52" authorId="0">
      <text>
        <r>
          <rPr>
            <b/>
            <sz val="9"/>
            <rFont val="Times New Roman"/>
            <family val="1"/>
          </rPr>
          <t>показываются суммы изменения уставного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3" authorId="0">
      <text>
        <r>
          <rPr>
            <b/>
            <sz val="9"/>
            <rFont val="Times New Roman"/>
            <family val="1"/>
          </rPr>
          <t>показываются суммы изменения резервного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4" authorId="0">
      <text>
        <r>
          <rPr>
            <b/>
            <sz val="9"/>
            <rFont val="Times New Roman"/>
            <family val="1"/>
          </rPr>
          <t>показываются суммы изменения добавочного фонда за период предыдущего года, аналогичный отчетному периоду, не приводящего к изменению величины собственного капитала организации в целом</t>
        </r>
      </text>
    </comment>
    <comment ref="B55"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периода предыдущего года, аналогичного отчетному периоду</t>
        </r>
      </text>
    </comment>
    <comment ref="B56"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на конец предыдущего года.
88. По строкам 120-190 показываются данные за отчетный период, аналогичные данным, показанным по строкам 020-090 отчета об изменении собственного капитала за период предыдущего года, аналогичный отчетному периоду.</t>
        </r>
      </text>
    </comment>
    <comment ref="B89" authorId="0">
      <text>
        <r>
          <rPr>
            <b/>
            <sz val="9"/>
            <rFont val="Times New Roman"/>
            <family val="1"/>
          </rPr>
          <t>показывается сальдо по счетам 80 «Уставный капитал», 75 «Расчеты с учредителями» (субсчет 75-1 «Расчеты по вкладам в уставный капитал»), 81 «Собственные акции (доли в уставном капитале)», 82 «Резервный капитал», 83 «Добавочный капитал», 84 «Нераспределенная прибыль (непокрытый убыток)», 99 «Прибыли и убытки» на конец отчетного периода</t>
        </r>
      </text>
    </comment>
  </commentList>
</comments>
</file>

<file path=xl/comments5.xml><?xml version="1.0" encoding="utf-8"?>
<comments xmlns="http://schemas.openxmlformats.org/spreadsheetml/2006/main">
  <authors>
    <author>Автор</author>
  </authors>
  <commentList>
    <comment ref="B23" authorId="0">
      <text>
        <r>
          <rPr>
            <b/>
            <sz val="9"/>
            <rFont val="Times New Roman"/>
            <family val="1"/>
          </rPr>
          <t>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t>
        </r>
      </text>
    </comment>
    <comment ref="B24" authorId="0">
      <text>
        <r>
          <rPr>
            <b/>
            <sz val="9"/>
            <rFont val="Times New Roman"/>
            <family val="1"/>
          </rPr>
          <t>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B26" authorId="0">
      <text>
        <r>
          <rPr>
            <b/>
            <sz val="9"/>
            <rFont val="Times New Roman"/>
            <family val="1"/>
          </rPr>
          <t>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t>
        </r>
      </text>
    </comment>
    <comment ref="B27" authorId="0">
      <text>
        <r>
          <rPr>
            <b/>
            <sz val="9"/>
            <rFont val="Times New Roman"/>
            <family val="1"/>
          </rPr>
          <t>показываются суммы денежных средств, полученные по лицензионным договорам</t>
        </r>
      </text>
    </comment>
    <comment ref="B28" authorId="0">
      <text>
        <r>
          <rPr>
            <b/>
            <sz val="9"/>
            <rFont val="Times New Roman"/>
            <family val="1"/>
          </rPr>
          <t>показываются суммы денежных средств, полученные по текущей деятельности, не показанные по строкам 021-023</t>
        </r>
      </text>
    </comment>
    <comment ref="B29" authorId="0">
      <text>
        <r>
          <rPr>
            <b/>
            <sz val="9"/>
            <rFont val="Times New Roman"/>
            <family val="1"/>
          </rPr>
          <t>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B30" authorId="0">
      <text>
        <r>
          <rPr>
            <b/>
            <sz val="9"/>
            <rFont val="Times New Roman"/>
            <family val="1"/>
          </rPr>
          <t>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t>
        </r>
      </text>
    </comment>
    <comment ref="B32" authorId="0">
      <text>
        <r>
          <rPr>
            <b/>
            <sz val="9"/>
            <rFont val="Times New Roman"/>
            <family val="1"/>
          </rPr>
          <t>показываются суммы денежных средств, направленные на оплату труда работников</t>
        </r>
      </text>
    </comment>
    <comment ref="B33" authorId="0">
      <text>
        <r>
          <rPr>
            <b/>
            <sz val="9"/>
            <rFont val="Times New Roman"/>
            <family val="1"/>
          </rPr>
          <t>показываются суммы денежных средств, направленные на уплату налогов и сборов</t>
        </r>
      </text>
    </comment>
    <comment ref="B34" authorId="0">
      <text>
        <r>
          <rPr>
            <b/>
            <sz val="9"/>
            <rFont val="Times New Roman"/>
            <family val="1"/>
          </rPr>
          <t>показываются выплаты денежных средств по текущей деятельности, не показанные по строкам 031-033</t>
        </r>
      </text>
    </comment>
    <comment ref="B37" authorId="0">
      <text>
        <r>
          <rPr>
            <b/>
            <sz val="9"/>
            <rFont val="Times New Roman"/>
            <family val="1"/>
          </rPr>
          <t>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t>
        </r>
      </text>
    </comment>
    <comment ref="B38" authorId="0">
      <text>
        <r>
          <rPr>
            <b/>
            <sz val="9"/>
            <rFont val="Times New Roman"/>
            <family val="1"/>
          </rPr>
          <t>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t>
        </r>
      </text>
    </comment>
    <comment ref="B40" authorId="0">
      <text>
        <r>
          <rPr>
            <b/>
            <sz val="9"/>
            <rFont val="Times New Roman"/>
            <family val="1"/>
          </rPr>
          <t>показываются суммы денежных средств, полученные в погашение займов, предоставленных организацией</t>
        </r>
      </text>
    </comment>
    <comment ref="B41" authorId="0">
      <text>
        <r>
          <rPr>
            <b/>
            <sz val="9"/>
            <rFont val="Times New Roman"/>
            <family val="1"/>
          </rPr>
          <t>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B42" authorId="0">
      <text>
        <r>
          <rPr>
            <b/>
            <sz val="9"/>
            <rFont val="Times New Roman"/>
            <family val="1"/>
          </rPr>
          <t>показываются суммы денежных средств, полученные организацией в виде процентов</t>
        </r>
      </text>
    </comment>
    <comment ref="B43" authorId="0">
      <text>
        <r>
          <rPr>
            <b/>
            <sz val="9"/>
            <rFont val="Times New Roman"/>
            <family val="1"/>
          </rPr>
          <t>показываются суммы денежных средств, полученные по инвестиционной деятельности, не показанные по строкам 051-054</t>
        </r>
      </text>
    </comment>
    <comment ref="B44" authorId="0">
      <text>
        <r>
          <rPr>
            <b/>
            <sz val="9"/>
            <rFont val="Times New Roman"/>
            <family val="1"/>
          </rPr>
          <t>приводится информация о направлениях использования денежных средств организации по инвестиционной деятельности за отчетный период и период предыдущего года, аналогичный отчетному периоду</t>
        </r>
      </text>
    </comment>
    <comment ref="B45" authorId="0">
      <text>
        <r>
          <rPr>
            <b/>
            <sz val="9"/>
            <rFont val="Times New Roman"/>
            <family val="1"/>
          </rPr>
          <t>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B47" authorId="0">
      <text>
        <r>
          <rPr>
            <b/>
            <sz val="9"/>
            <rFont val="Times New Roman"/>
            <family val="1"/>
          </rPr>
          <t>показываются суммы денежных средств, направленные на предоставление организацией займов другим лицам</t>
        </r>
      </text>
    </comment>
    <comment ref="B48" authorId="0">
      <text>
        <r>
          <rPr>
            <b/>
            <sz val="9"/>
            <rFont val="Times New Roman"/>
            <family val="1"/>
          </rPr>
          <t>показываются суммы денежных средств, направленные в уставные фонды других организаций</t>
        </r>
      </text>
    </comment>
    <comment ref="B49" authorId="0">
      <text>
        <r>
          <rPr>
            <b/>
            <sz val="9"/>
            <rFont val="Times New Roman"/>
            <family val="1"/>
          </rPr>
          <t>показываются выплаты денежных средств по инвестиционной деятельности, не показанные по строкам 061-063</t>
        </r>
      </text>
    </comment>
    <comment ref="B52" authorId="0">
      <text>
        <r>
          <rPr>
            <b/>
            <sz val="9"/>
            <rFont val="Times New Roman"/>
            <family val="1"/>
          </rPr>
          <t>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t>
        </r>
      </text>
    </comment>
    <comment ref="B57" authorId="0">
      <text>
        <r>
          <rPr>
            <b/>
            <sz val="9"/>
            <rFont val="Times New Roman"/>
            <family val="1"/>
          </rPr>
          <t>показываются суммы денежных средств, полученные в виде кредитов и займов</t>
        </r>
      </text>
    </comment>
    <comment ref="B59" authorId="0">
      <text>
        <r>
          <rPr>
            <b/>
            <sz val="9"/>
            <rFont val="Times New Roman"/>
            <family val="1"/>
          </rPr>
          <t>показываются суммы денежных средств, полученные от выпуска акций</t>
        </r>
      </text>
    </comment>
    <comment ref="B60" authorId="0">
      <text>
        <r>
          <rPr>
            <b/>
            <sz val="9"/>
            <rFont val="Times New Roman"/>
            <family val="1"/>
          </rPr>
          <t>показываются суммы денежных средств, полученные от собственника имущества (учредителей, участников)</t>
        </r>
      </text>
    </comment>
    <comment ref="B61" authorId="0">
      <text>
        <r>
          <rPr>
            <b/>
            <sz val="9"/>
            <rFont val="Times New Roman"/>
            <family val="1"/>
          </rPr>
          <t>показываются суммы денежных средств, полученные по финансовой деятельности, не показанные по строкам 081-083</t>
        </r>
      </text>
    </comment>
    <comment ref="B62" authorId="0">
      <text>
        <r>
          <rPr>
            <b/>
            <sz val="9"/>
            <rFont val="Times New Roman"/>
            <family val="1"/>
          </rPr>
          <t>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B63" authorId="0">
      <text>
        <r>
          <rPr>
            <b/>
            <sz val="9"/>
            <rFont val="Times New Roman"/>
            <family val="1"/>
          </rPr>
          <t>показываются суммы денежных средств, направленные на погашение кредитов и займов</t>
        </r>
      </text>
    </comment>
    <comment ref="B65" authorId="0">
      <text>
        <r>
          <rPr>
            <b/>
            <sz val="9"/>
            <rFont val="Times New Roman"/>
            <family val="1"/>
          </rPr>
          <t>показываются суммы денежных средств, направленные организацией собственнику имущества (учредителям, участникам) на выплаты дивидендов и других доходов от участия в уставном фонде организации</t>
        </r>
      </text>
    </comment>
    <comment ref="B66" authorId="0">
      <text>
        <r>
          <rPr>
            <b/>
            <sz val="9"/>
            <rFont val="Times New Roman"/>
            <family val="1"/>
          </rPr>
          <t>показываются суммы денежных средств, направленные на выплаты процентов по кредитам, займам, предоставленным организации (за исключением процентов по кредитам, займам, которые относятся на стоимость долгосрочных активов в соответствии с законодательством)</t>
        </r>
      </text>
    </comment>
    <comment ref="B67" authorId="0">
      <text>
        <r>
          <rPr>
            <b/>
            <sz val="9"/>
            <rFont val="Times New Roman"/>
            <family val="1"/>
          </rPr>
          <t>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t>
        </r>
      </text>
    </comment>
    <comment ref="B68" authorId="0">
      <text>
        <r>
          <rPr>
            <b/>
            <sz val="9"/>
            <rFont val="Times New Roman"/>
            <family val="1"/>
          </rPr>
          <t>показываются выплаты денежных средств по финансовой деятельности, не показанные по строкам 091-094</t>
        </r>
      </text>
    </comment>
    <comment ref="B71" authorId="0">
      <text>
        <r>
          <rPr>
            <b/>
            <sz val="9"/>
            <rFont val="Times New Roman"/>
            <family val="1"/>
          </rPr>
          <t>показываются остатки денежных средств и эквивалентов денежных средств на конец предыдущего года и на конец года, предшествующего предыдущему году</t>
        </r>
      </text>
    </comment>
    <comment ref="B72" authorId="0">
      <text>
        <r>
          <rPr>
            <b/>
            <sz val="9"/>
            <rFont val="Times New Roman"/>
            <family val="1"/>
          </rPr>
          <t>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t>
        </r>
      </text>
    </comment>
    <comment ref="B73" authorId="0">
      <text>
        <r>
          <rPr>
            <b/>
            <sz val="9"/>
            <rFont val="Times New Roman"/>
            <family val="1"/>
          </rPr>
          <t>показывается сумма влияния изменений курса иностранной валюты по отношению к белорусскому рублю на изменение денежных средств</t>
        </r>
      </text>
    </comment>
  </commentList>
</comments>
</file>

<file path=xl/comments6.xml><?xml version="1.0" encoding="utf-8"?>
<comments xmlns="http://schemas.openxmlformats.org/spreadsheetml/2006/main">
  <authors>
    <author>Автор</author>
  </authors>
  <commentList>
    <comment ref="B21" authorId="0">
      <text>
        <r>
          <rPr>
            <b/>
            <sz val="9"/>
            <rFont val="Times New Roman"/>
            <family val="1"/>
          </rPr>
          <t>показываются остатки средств на конец предыдущего года и на конец года, предшествующего предыдущему году</t>
        </r>
      </text>
    </comment>
    <comment ref="B22" authorId="0">
      <text>
        <r>
          <rPr>
            <b/>
            <sz val="9"/>
            <rFont val="Times New Roman"/>
            <family val="1"/>
          </rPr>
          <t>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t>
        </r>
      </text>
    </comment>
    <comment ref="B29" authorId="0">
      <text>
        <r>
          <rPr>
            <b/>
            <sz val="9"/>
            <rFont val="Times New Roman"/>
            <family val="1"/>
          </rPr>
          <t xml:space="preserve">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
на иные цели (строка 330).
</t>
        </r>
        <r>
          <rPr>
            <b/>
            <sz val="9"/>
            <rFont val="Tahoma"/>
            <family val="2"/>
          </rPr>
          <t xml:space="preserve">
</t>
        </r>
      </text>
    </comment>
    <comment ref="B45" authorId="0">
      <text>
        <r>
          <rPr>
            <b/>
            <sz val="9"/>
            <rFont val="Times New Roman"/>
            <family val="1"/>
          </rPr>
          <t>показываются остатки средств на конец отчетного года и на конец предыдущего года</t>
        </r>
      </text>
    </comment>
  </commentList>
</comments>
</file>

<file path=xl/sharedStrings.xml><?xml version="1.0" encoding="utf-8"?>
<sst xmlns="http://schemas.openxmlformats.org/spreadsheetml/2006/main" count="1084" uniqueCount="866">
  <si>
    <t>Приложение 1</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</si>
  <si>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</si>
  <si>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</si>
  <si>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</si>
  <si>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</si>
  <si>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</si>
  <si>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</si>
  <si>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</si>
  <si>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</si>
  <si>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</si>
  <si>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</si>
  <si>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</si>
  <si>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</si>
  <si>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</si>
  <si>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</si>
  <si>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</si>
  <si>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</si>
  <si>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</si>
  <si>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</si>
  <si>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</si>
  <si>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</si>
  <si>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</si>
  <si>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</si>
  <si>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</si>
  <si>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</si>
  <si>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</si>
  <si>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</si>
  <si>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</si>
  <si>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</si>
  <si>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</si>
  <si>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</si>
  <si>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незавершенное производство</t>
  </si>
  <si>
    <t>готовая продукция и товары</t>
  </si>
  <si>
    <t>товары отгруженные</t>
  </si>
  <si>
    <t>прочие 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</si>
  <si>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</si>
  <si>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</si>
  <si>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</si>
  <si>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</si>
  <si>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</si>
  <si>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</si>
  <si>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</si>
  <si>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</si>
  <si>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</si>
  <si>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</si>
  <si>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</si>
  <si>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</si>
  <si>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</si>
  <si>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</si>
  <si>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</si>
  <si>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</si>
  <si>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</si>
  <si>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</si>
  <si>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</si>
  <si>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</si>
  <si>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</si>
  <si>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</si>
  <si>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</si>
  <si>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</si>
  <si>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</si>
  <si>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</si>
  <si>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</si>
  <si>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</si>
  <si>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</si>
  <si>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</si>
  <si>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</si>
  <si>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</si>
  <si>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</si>
  <si>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</si>
  <si>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по социальному страхованию и обеспечению</t>
  </si>
  <si>
    <t>по оплате труда</t>
  </si>
  <si>
    <t>по лизинговым платежам</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</si>
  <si>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</si>
  <si>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</si>
  <si>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</si>
  <si>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</si>
  <si>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</si>
  <si>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Руководитель ________________</t>
  </si>
  <si>
    <t>(инициалы, фамилия)</t>
  </si>
  <si>
    <t>Главный бухгалтер ________________</t>
  </si>
  <si>
    <t xml:space="preserve">                             (подпись)</t>
  </si>
  <si>
    <t xml:space="preserve">                                       (подпись)</t>
  </si>
  <si>
    <t>ОТЧЕТ</t>
  </si>
  <si>
    <t>о прибылях и убытках</t>
  </si>
  <si>
    <t>Наименование показателей</t>
  </si>
  <si>
    <t>Выручка от реализации продукции, товаров, работ, услуг</t>
  </si>
  <si>
    <t>Себестоимость реализованной продукции, товаров, работ, услуг</t>
  </si>
  <si>
    <t>Управленческие расходы</t>
  </si>
  <si>
    <t>Расходы на реализацию</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</si>
  <si>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</si>
  <si>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</si>
  <si>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</si>
  <si>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</si>
  <si>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</si>
  <si>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проценты к получению</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</si>
  <si>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</si>
  <si>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</si>
  <si>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</si>
  <si>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</si>
  <si>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</si>
  <si>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</si>
  <si>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</si>
  <si>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</si>
  <si>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проценты к уплате</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</si>
  <si>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</si>
  <si>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</si>
  <si>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</si>
  <si>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</si>
  <si>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</si>
  <si>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</si>
  <si>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Базовая прибыль (убыток) на акцию</t>
  </si>
  <si>
    <t>Разводненная прибыль (убыток) на акцию</t>
  </si>
  <si>
    <t xml:space="preserve">                                (подпись)</t>
  </si>
  <si>
    <t xml:space="preserve">                                             (подпись)</t>
  </si>
  <si>
    <t>Итого</t>
  </si>
  <si>
    <t>Корректировки в связи с изменением учетной политики</t>
  </si>
  <si>
    <t>Корректировки в связи с исправлением ошибок</t>
  </si>
  <si>
    <t>Увеличение собственного капитала – всего</t>
  </si>
  <si>
    <t>чистая прибыль</t>
  </si>
  <si>
    <t>переоценка долгосрочных активов</t>
  </si>
  <si>
    <t>доходы от прочих операций, не включаемые в чистую прибыль (убыток)</t>
  </si>
  <si>
    <t>выпуск дополнительных акций</t>
  </si>
  <si>
    <t>увеличение номинальной стоимости акций</t>
  </si>
  <si>
    <t>вклады собственника имущества (учредителей, участников)</t>
  </si>
  <si>
    <t>реорганизация</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</si>
  <si>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</si>
  <si>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</si>
  <si>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</si>
  <si>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</si>
  <si>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</si>
  <si>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</si>
  <si>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</si>
  <si>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</si>
  <si>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</si>
  <si>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Чистая прибыль (убыток)</t>
  </si>
  <si>
    <t xml:space="preserve">                                           (подпись)</t>
  </si>
  <si>
    <t>о движении денежных средств</t>
  </si>
  <si>
    <t>Движение денежных средств по текущей деятельности</t>
  </si>
  <si>
    <t>Поступило денежных средств – всего</t>
  </si>
  <si>
    <t>от покупателей продукции, товаров, заказчиков работ, услуг</t>
  </si>
  <si>
    <t>от покупателей материалов и других запасов</t>
  </si>
  <si>
    <t>роялти</t>
  </si>
  <si>
    <t>прочие поступления</t>
  </si>
  <si>
    <t>Направлено денежных средств – всего</t>
  </si>
  <si>
    <t>на приобретение запасов, работ, услуг</t>
  </si>
  <si>
    <t>на оплату труда</t>
  </si>
  <si>
    <t>на уплату налогов и сборов</t>
  </si>
  <si>
    <t>на прочие выплаты</t>
  </si>
  <si>
    <t>Движение денежных средств по инвестиционной деятельности</t>
  </si>
  <si>
    <t>от покупателей основных средств, нематериальных активов и других долгосрочных активов</t>
  </si>
  <si>
    <t>возврат предоставленных займов</t>
  </si>
  <si>
    <t>проценты</t>
  </si>
  <si>
    <t>на приобретение и создание основных средств, нематериальных активов и других долгосрочных активов</t>
  </si>
  <si>
    <t>на предоставление займов</t>
  </si>
  <si>
    <t>прочие выплаты</t>
  </si>
  <si>
    <t>Движение денежных средств по финансовой деятельности</t>
  </si>
  <si>
    <t>кредиты и займы</t>
  </si>
  <si>
    <t>от выпуска акций</t>
  </si>
  <si>
    <t>на погашение кредитов и займов</t>
  </si>
  <si>
    <t>на выплаты дивидендов и других доходов от участия в уставном капитале организации</t>
  </si>
  <si>
    <t>на выплаты процентов</t>
  </si>
  <si>
    <t>на лизинговые платежи</t>
  </si>
  <si>
    <t xml:space="preserve">                                   (подпись)</t>
  </si>
  <si>
    <t>Поступило средств</t>
  </si>
  <si>
    <t>вступительные взносы</t>
  </si>
  <si>
    <t>членские взносы</t>
  </si>
  <si>
    <t>целевые взносы</t>
  </si>
  <si>
    <t>безвозмездная (спонсорская) помощь</t>
  </si>
  <si>
    <t>Использовано средств</t>
  </si>
  <si>
    <t>на целевые мероприятия</t>
  </si>
  <si>
    <t>в том числе:</t>
  </si>
  <si>
    <t>представительские и иные аналогичные мероприятия</t>
  </si>
  <si>
    <t>иные мероприятия</t>
  </si>
  <si>
    <t>на содержание аппарата управления</t>
  </si>
  <si>
    <t>на служебные командировки</t>
  </si>
  <si>
    <t>содержание основных средств и иного имущества</t>
  </si>
  <si>
    <t>ремонт основных средств и иного имущества</t>
  </si>
  <si>
    <t>на иные цели</t>
  </si>
  <si>
    <t xml:space="preserve">                                 (подпись)</t>
  </si>
  <si>
    <t>Приложение</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</si>
  <si>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t>
  </si>
  <si>
    <t>Результаты расчета коэффициентов платежеспособности субъекта хозяйствования</t>
  </si>
  <si>
    <t>(наименование субъекта хозяйствования)</t>
  </si>
  <si>
    <t>№ п/п</t>
  </si>
  <si>
    <t xml:space="preserve">Наименование показателя </t>
  </si>
  <si>
    <t>На начало периода</t>
  </si>
  <si>
    <t>На момент установления неплатеже-     способности</t>
  </si>
  <si>
    <t>Нормативное значение коэффициента</t>
  </si>
  <si>
    <t>На конец периода</t>
  </si>
  <si>
    <t>Группа</t>
  </si>
  <si>
    <t>Вид деятельности</t>
  </si>
  <si>
    <t>Коэф.</t>
  </si>
  <si>
    <r>
      <t>Коэффициент текущей ликвидности (К</t>
    </r>
    <r>
      <rPr>
        <vertAlign val="subscript"/>
        <sz val="10"/>
        <rFont val="Times New Roman"/>
        <family val="1"/>
      </rPr>
      <t>1</t>
    </r>
    <r>
      <rPr>
        <sz val="10"/>
        <rFont val="Times New Roman"/>
        <family val="1"/>
      </rPr>
      <t xml:space="preserve">): </t>
    </r>
  </si>
  <si>
    <t>Производство ножевых изделий, инструментов и скобяных изделий</t>
  </si>
  <si>
    <t>К1</t>
  </si>
  <si>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</si>
  <si>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Производство прочей неметаллической минеральной продукции</t>
  </si>
  <si>
    <t>К2</t>
  </si>
  <si>
    <t>Коэффициент обеспеченности финансовых обязательств активами (К3) :</t>
  </si>
  <si>
    <t>К3 &lt;= 0,85</t>
  </si>
  <si>
    <t>К3</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</si>
  <si>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</si>
  <si>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</si>
  <si>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</si>
  <si>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Коэффициент оборачиваемости оборотных средств</t>
  </si>
  <si>
    <t>Коэффициент финансовой независимости</t>
  </si>
  <si>
    <t>Кфн&gt;=0,4 - 0,6</t>
  </si>
  <si>
    <t xml:space="preserve">Коэффициент капитализации
</t>
  </si>
  <si>
    <t>Ккап&lt;=1,0</t>
  </si>
  <si>
    <t xml:space="preserve">Растениеводство </t>
  </si>
  <si>
    <t>011</t>
  </si>
  <si>
    <t>Животноводство</t>
  </si>
  <si>
    <t>012</t>
  </si>
  <si>
    <t>Растениеводство в сочетании с животноводством (смешанное сельское хозяйство)</t>
  </si>
  <si>
    <t>013</t>
  </si>
  <si>
    <t>Предоставление услуг в области растениеводства и животноводства, кроме ветеринарных услуг</t>
  </si>
  <si>
    <t>014</t>
  </si>
  <si>
    <t>Охота и разведение дичи, включая предоставление услуг в этих областях</t>
  </si>
  <si>
    <t>015</t>
  </si>
  <si>
    <t>Лесное хозяйство и предоставление услуг в этой области</t>
  </si>
  <si>
    <t>Рыболовство, рыбоводство и предоставление услуг в этих областях</t>
  </si>
  <si>
    <t>Добыча, обогащение и агломерация каменного угля</t>
  </si>
  <si>
    <t>101</t>
  </si>
  <si>
    <t>Добыча, обогащение и агломерация лигнита (бурого угля)</t>
  </si>
  <si>
    <t>102</t>
  </si>
  <si>
    <t>Добыча и агломерация торфа</t>
  </si>
  <si>
    <t>103</t>
  </si>
  <si>
    <t>Добыча сырой нефти и природного газа</t>
  </si>
  <si>
    <t>111</t>
  </si>
  <si>
    <t>Предоставление услуг по добыче нефти и газа</t>
  </si>
  <si>
    <t>112</t>
  </si>
  <si>
    <t>Добыча урановой и ториевой руд</t>
  </si>
  <si>
    <t>120</t>
  </si>
  <si>
    <t>Добыча железных руд</t>
  </si>
  <si>
    <t>131</t>
  </si>
  <si>
    <t>Добыча руд цветных металлов, кроме урановой и ториевой руд</t>
  </si>
  <si>
    <t>132</t>
  </si>
  <si>
    <t>Разработка каменных карьеров</t>
  </si>
  <si>
    <t>141</t>
  </si>
  <si>
    <t>Добыча песка и глины</t>
  </si>
  <si>
    <t>Добыча минерального сырья для химической промышленности и производства удобрений</t>
  </si>
  <si>
    <t>143</t>
  </si>
  <si>
    <t>Добыча и производство соли</t>
  </si>
  <si>
    <t>144</t>
  </si>
  <si>
    <t>Прочие отрасли горнодобывающей промышленности, не включенные в другие группировки</t>
  </si>
  <si>
    <t>145</t>
  </si>
  <si>
    <t>Производство мяса и мясопродуктов</t>
  </si>
  <si>
    <t>Производство растительных и животных масел и жиров</t>
  </si>
  <si>
    <t>154</t>
  </si>
  <si>
    <t>Производство молочных продуктов</t>
  </si>
  <si>
    <t>155</t>
  </si>
  <si>
    <t>Производство продуктов мукомольно-крупяной промышленности, крахмалов и крахмалопродуктов</t>
  </si>
  <si>
    <t>156</t>
  </si>
  <si>
    <t>Производство готовых кормов для животных</t>
  </si>
  <si>
    <t>157</t>
  </si>
  <si>
    <t>Производство прочих пищевых продуктов</t>
  </si>
  <si>
    <t>158</t>
  </si>
  <si>
    <t>Переработка и консервирование рыбы и рыбных продуктов</t>
  </si>
  <si>
    <t>152</t>
  </si>
  <si>
    <t>Переработка и консервирование фруктов и овощей</t>
  </si>
  <si>
    <t>153</t>
  </si>
  <si>
    <t>Производство напитков</t>
  </si>
  <si>
    <t>159</t>
  </si>
  <si>
    <t>Производство табачных изделий</t>
  </si>
  <si>
    <t>160</t>
  </si>
  <si>
    <t>Подготовка и прядение текстильных волокон</t>
  </si>
  <si>
    <t>171</t>
  </si>
  <si>
    <t>Ткацкое производство</t>
  </si>
  <si>
    <t>172</t>
  </si>
  <si>
    <t>Отделка тканей и текстильных изделий</t>
  </si>
  <si>
    <t>173</t>
  </si>
  <si>
    <t>Производство готовых текстильных изделий, кроме одежды</t>
  </si>
  <si>
    <t>174</t>
  </si>
  <si>
    <t>Производство прочих текстильных изделий</t>
  </si>
  <si>
    <t>175</t>
  </si>
  <si>
    <t>Производство трикотажного полотна</t>
  </si>
  <si>
    <t>176</t>
  </si>
  <si>
    <t>Производство трикотажных и чулочно-носочных изделий</t>
  </si>
  <si>
    <t>177</t>
  </si>
  <si>
    <t>Производство одежды из кожи</t>
  </si>
  <si>
    <t>181</t>
  </si>
  <si>
    <t>Производство одежды из текстильных материалов</t>
  </si>
  <si>
    <t>182</t>
  </si>
  <si>
    <t>Выделка и крашение меха; производство меховых изделий</t>
  </si>
  <si>
    <t>183</t>
  </si>
  <si>
    <t>Дубление и отделка кожи</t>
  </si>
  <si>
    <t>191</t>
  </si>
  <si>
    <t>Производство чемоданов, сумок и других изделий из кожи</t>
  </si>
  <si>
    <t>192</t>
  </si>
  <si>
    <t>Производство обуви</t>
  </si>
  <si>
    <t>193</t>
  </si>
  <si>
    <t>Распиловка и строгание древесины, пропитка древесины</t>
  </si>
  <si>
    <t>201</t>
  </si>
  <si>
    <t>Производство шпона, фанеры, плит и панелей</t>
  </si>
  <si>
    <t>202</t>
  </si>
  <si>
    <t>Производство деревянных строительных конструкций и столярных изделий</t>
  </si>
  <si>
    <t>203</t>
  </si>
  <si>
    <t>Производство деревянной тары</t>
  </si>
  <si>
    <t>204</t>
  </si>
  <si>
    <t>Производство прочих изделий из дерева и пробки, соломки и материалов для плетения</t>
  </si>
  <si>
    <t>205</t>
  </si>
  <si>
    <t>Производство целлюлозы, древесной массы, бумаги и картона</t>
  </si>
  <si>
    <t>211</t>
  </si>
  <si>
    <t>Производство изделий из бумаги и картона</t>
  </si>
  <si>
    <t>212</t>
  </si>
  <si>
    <t>Издательская деятельность</t>
  </si>
  <si>
    <t>Полиграфическая деятельность и предоставление услуг в этой области</t>
  </si>
  <si>
    <t>222</t>
  </si>
  <si>
    <t>Копирование записанных материалов</t>
  </si>
  <si>
    <t>223</t>
  </si>
  <si>
    <t>Производство кокса</t>
  </si>
  <si>
    <t>231</t>
  </si>
  <si>
    <t xml:space="preserve"> Производство нефтепродуктов</t>
  </si>
  <si>
    <t>232</t>
  </si>
  <si>
    <t>Производство ядерных материалов</t>
  </si>
  <si>
    <t>233</t>
  </si>
  <si>
    <t xml:space="preserve">Производство основных химических веществ </t>
  </si>
  <si>
    <t>241</t>
  </si>
  <si>
    <t xml:space="preserve"> Производство агрохимических продуктов</t>
  </si>
  <si>
    <t>242</t>
  </si>
  <si>
    <t xml:space="preserve"> Производство красок и лаков </t>
  </si>
  <si>
    <t>243</t>
  </si>
  <si>
    <t>Производство фармацевтической продукции</t>
  </si>
  <si>
    <t>244</t>
  </si>
  <si>
    <t>Производство мыла и моющих, чистящих и полирующих средств, парфюмерных и косметических средств</t>
  </si>
  <si>
    <t>245</t>
  </si>
  <si>
    <t>Производство прочих химических продуктов</t>
  </si>
  <si>
    <t>246</t>
  </si>
  <si>
    <t>Производство искусственных и синтетических волокон</t>
  </si>
  <si>
    <t>247</t>
  </si>
  <si>
    <t>Производство резиновых изделий</t>
  </si>
  <si>
    <t>251</t>
  </si>
  <si>
    <t>Производство пластмассовых изделий</t>
  </si>
  <si>
    <t>252</t>
  </si>
  <si>
    <t>Производство стекла и изделий из стекла</t>
  </si>
  <si>
    <t>261</t>
  </si>
  <si>
    <t>Производство керамических изделий, кроме используемых в строительстве</t>
  </si>
  <si>
    <t>262</t>
  </si>
  <si>
    <t>Производство керамических плиток и плит</t>
  </si>
  <si>
    <t>263</t>
  </si>
  <si>
    <t>Производство кирпича, черепицы и прочих строительных изделий из обожженной глины</t>
  </si>
  <si>
    <t>264</t>
  </si>
  <si>
    <t>Производство цемента, извести и гипса</t>
  </si>
  <si>
    <t>265</t>
  </si>
  <si>
    <t>Производство изделий из бетона, гипса и цемента</t>
  </si>
  <si>
    <t>266</t>
  </si>
  <si>
    <t>Резка, обработка и отделка декоративного и строительного камня</t>
  </si>
  <si>
    <t>267</t>
  </si>
  <si>
    <t>268</t>
  </si>
  <si>
    <t>Производство чугуна, стали и ферросплавов</t>
  </si>
  <si>
    <t>271</t>
  </si>
  <si>
    <t>Производство труб</t>
  </si>
  <si>
    <t>272</t>
  </si>
  <si>
    <t>Прочая первичная обработка чугуна и стали</t>
  </si>
  <si>
    <t>273</t>
  </si>
  <si>
    <t>Производство цветных металлов</t>
  </si>
  <si>
    <t>274</t>
  </si>
  <si>
    <t>Литье металлов</t>
  </si>
  <si>
    <t>275</t>
  </si>
  <si>
    <t>Производство строительных металлических конструкций и изделий</t>
  </si>
  <si>
    <t>Производство металлических резервуаров, радиаторов и котлов центрального отопления</t>
  </si>
  <si>
    <t>282</t>
  </si>
  <si>
    <t>Производство паровых котлов, кроме котлов центрального отопления</t>
  </si>
  <si>
    <t>283</t>
  </si>
  <si>
    <t>Ковка, прессование, штамповка, профилирование; порошковая металлургия</t>
  </si>
  <si>
    <t>284</t>
  </si>
  <si>
    <t>Обработка металлов и нанесение покрытий на металлы; обработка металлических изделий с использованием основных технологических процессов машиностроения</t>
  </si>
  <si>
    <t>285</t>
  </si>
  <si>
    <t>286</t>
  </si>
  <si>
    <t>Производство прочих готовых металлических изделий</t>
  </si>
  <si>
    <t>287</t>
  </si>
  <si>
    <t>Производство механического оборудования</t>
  </si>
  <si>
    <t>291</t>
  </si>
  <si>
    <t>Производство прочего оборудования общего назначения</t>
  </si>
  <si>
    <t>292</t>
  </si>
  <si>
    <t>Производство машин и оборудования для сельского и лесного хозяйства</t>
  </si>
  <si>
    <t>Производство станков</t>
  </si>
  <si>
    <t>294</t>
  </si>
  <si>
    <t>Производство прочих машин и оборудования специального назначения</t>
  </si>
  <si>
    <t>295</t>
  </si>
  <si>
    <t>Производство оружия и боеприпасов</t>
  </si>
  <si>
    <t>296</t>
  </si>
  <si>
    <t>Производство бытовых приборов</t>
  </si>
  <si>
    <t>297</t>
  </si>
  <si>
    <t>Производство офисного оборудования и вычислительной техники</t>
  </si>
  <si>
    <t>300</t>
  </si>
  <si>
    <t>Производство электродвигателей, генераторов и трансформаторов</t>
  </si>
  <si>
    <t>311</t>
  </si>
  <si>
    <t>Производство электрораспределительной и регулирующей аппаратуры</t>
  </si>
  <si>
    <t>312</t>
  </si>
  <si>
    <t>Производство изолированных проводов и кабелей</t>
  </si>
  <si>
    <t>313</t>
  </si>
  <si>
    <t>Производство гальванических элементов (электрических аккумуляторов и первичных элементов)</t>
  </si>
  <si>
    <t>314</t>
  </si>
  <si>
    <t>Производство электрических ламп и осветительного оборудования</t>
  </si>
  <si>
    <t>315</t>
  </si>
  <si>
    <t>Производство прочего электрооборудования</t>
  </si>
  <si>
    <t>316</t>
  </si>
  <si>
    <t>Производство электро- и радиоэлементов</t>
  </si>
  <si>
    <t>321</t>
  </si>
  <si>
    <t>Производство передающей аппаратуры</t>
  </si>
  <si>
    <t>322</t>
  </si>
  <si>
    <t>Производство аппаратуры для приема, записи и воспроизведения звука и изображения</t>
  </si>
  <si>
    <t>323</t>
  </si>
  <si>
    <t>Производство изделий медицинской техники, включая хирургическое оборудование, и ортопедических приспособлений</t>
  </si>
  <si>
    <t>331</t>
  </si>
  <si>
    <t>Производство средств измерений и контрольно-измерительных приборов</t>
  </si>
  <si>
    <t>332</t>
  </si>
  <si>
    <t>Монтаж приборов контроля и регулирования технологических процессов</t>
  </si>
  <si>
    <t>333</t>
  </si>
  <si>
    <t xml:space="preserve">Производство оптических приборов и фотооборудования
</t>
  </si>
  <si>
    <t>334</t>
  </si>
  <si>
    <t>Производство часов</t>
  </si>
  <si>
    <t>335</t>
  </si>
  <si>
    <t>Производство автомобилей</t>
  </si>
  <si>
    <t>341</t>
  </si>
  <si>
    <t>Производство автомобильных кузовов; производство прицепов и полуприцепов</t>
  </si>
  <si>
    <t>342</t>
  </si>
  <si>
    <t>Производство частей и принадлежностей автомобилей и их двигателей</t>
  </si>
  <si>
    <t>343</t>
  </si>
  <si>
    <t>Строительство и ремонт судов</t>
  </si>
  <si>
    <t>351</t>
  </si>
  <si>
    <t>Производство железнодорожного подвижного состава</t>
  </si>
  <si>
    <t>352</t>
  </si>
  <si>
    <t>Производство авиационной техники, включая космическую</t>
  </si>
  <si>
    <t>353</t>
  </si>
  <si>
    <t>Производство мотоциклов и велосипедов</t>
  </si>
  <si>
    <t>354</t>
  </si>
  <si>
    <t>Производство мебели</t>
  </si>
  <si>
    <t>361</t>
  </si>
  <si>
    <t>Производство ювелирных изделий, монет и медалей</t>
  </si>
  <si>
    <t>362</t>
  </si>
  <si>
    <t>Производство музыкальных инструментов</t>
  </si>
  <si>
    <t>363</t>
  </si>
  <si>
    <t>Производство спортивных товаров</t>
  </si>
  <si>
    <t>364</t>
  </si>
  <si>
    <t>Производство игр и игрушек</t>
  </si>
  <si>
    <t>365</t>
  </si>
  <si>
    <t xml:space="preserve">Производство различной продукции, не включенной в другие группир </t>
  </si>
  <si>
    <t>366</t>
  </si>
  <si>
    <t>Обработка металлических отходов и лома</t>
  </si>
  <si>
    <t>371</t>
  </si>
  <si>
    <t>Обработка неметаллических отходов и лома</t>
  </si>
  <si>
    <t>372</t>
  </si>
  <si>
    <t>Производство и распределение электроэнергии</t>
  </si>
  <si>
    <t>Производство и распределение газообразного топлива</t>
  </si>
  <si>
    <t>Снабжение паром и горячей водой</t>
  </si>
  <si>
    <t>Сбор, очистка и распределение воды</t>
  </si>
  <si>
    <t>Подготовка строительного участка</t>
  </si>
  <si>
    <t>451</t>
  </si>
  <si>
    <t xml:space="preserve">Строительство зданий и сооружений
</t>
  </si>
  <si>
    <t>452</t>
  </si>
  <si>
    <t>Установка инженерного оборудования зданий и сооружений</t>
  </si>
  <si>
    <t>453</t>
  </si>
  <si>
    <t>Отделочные работы</t>
  </si>
  <si>
    <t>454</t>
  </si>
  <si>
    <t xml:space="preserve">Аренда строительного оборудован </t>
  </si>
  <si>
    <t>455</t>
  </si>
  <si>
    <t>Торговля автомобилями</t>
  </si>
  <si>
    <t>501</t>
  </si>
  <si>
    <t>Техническое обслуживание и ремонт автомобилей</t>
  </si>
  <si>
    <t>502</t>
  </si>
  <si>
    <t xml:space="preserve">Торговля автомобильными деталями, узлами и принадлежностями
</t>
  </si>
  <si>
    <t>503</t>
  </si>
  <si>
    <t>Торговля мотоциклами, их деталями, узлами и принадлежностями; техническое обслуживание и ремонт мотоциклов</t>
  </si>
  <si>
    <t>504</t>
  </si>
  <si>
    <t>Розничная торговля моторным топливом</t>
  </si>
  <si>
    <t>505</t>
  </si>
  <si>
    <t>Оптовая торговля через агентов (за вознаграждение или на договорной основе)</t>
  </si>
  <si>
    <t>511</t>
  </si>
  <si>
    <t>Оптовая торговля сельскохозяйственным сырьем и живыми животными</t>
  </si>
  <si>
    <t>512</t>
  </si>
  <si>
    <t>Оптовая торговля пищевыми продуктами, включая напитки, и табачными изделиями</t>
  </si>
  <si>
    <t>513</t>
  </si>
  <si>
    <t xml:space="preserve">Оптовая торговля непродовольственными товарами потребительского назначения
</t>
  </si>
  <si>
    <t>514</t>
  </si>
  <si>
    <t xml:space="preserve">Оптовая торговля несельскохозяйственными промежуточными прод </t>
  </si>
  <si>
    <t>515</t>
  </si>
  <si>
    <t>Оптовая торговля машинами и оборудованием</t>
  </si>
  <si>
    <t>518</t>
  </si>
  <si>
    <t xml:space="preserve">Прочая оптовая торговля
</t>
  </si>
  <si>
    <t>519</t>
  </si>
  <si>
    <t>Розничная торговля в неспециализированных магазинах</t>
  </si>
  <si>
    <t>521</t>
  </si>
  <si>
    <t>Розничная торговля пищевыми продуктами, напитками и табачными изделиями в специализированных магазинах</t>
  </si>
  <si>
    <t>522</t>
  </si>
  <si>
    <t>Розничная торговля фармацевтическими и медицинскими товарами, косметическими и парфюмерными товарами</t>
  </si>
  <si>
    <t>523</t>
  </si>
  <si>
    <t xml:space="preserve">Прочая розничная торговля в специализированных ма </t>
  </si>
  <si>
    <t>524</t>
  </si>
  <si>
    <t>Розничная торговля подержанными товарами в магазинах</t>
  </si>
  <si>
    <t>525</t>
  </si>
  <si>
    <t>Розничная торговля вне магазинов</t>
  </si>
  <si>
    <t>526</t>
  </si>
  <si>
    <t xml:space="preserve">Ремонт бытовых изделий и предметов личного пользования
</t>
  </si>
  <si>
    <t>527</t>
  </si>
  <si>
    <t>Предоставление услуг гостиницами</t>
  </si>
  <si>
    <t>551</t>
  </si>
  <si>
    <t>Предоставление услуг прочими местами для краткосрочного проживания</t>
  </si>
  <si>
    <t>552</t>
  </si>
  <si>
    <t xml:space="preserve">Предоставление услуг ресторанами
</t>
  </si>
  <si>
    <t>553</t>
  </si>
  <si>
    <t>Предоставление услуг барами</t>
  </si>
  <si>
    <t>554</t>
  </si>
  <si>
    <t xml:space="preserve">Предоставление услуг столовыми при предприятиях и учреждениях и поставка готовой пищи
</t>
  </si>
  <si>
    <t>555</t>
  </si>
  <si>
    <t>Деятельность железнодорожного транспорта</t>
  </si>
  <si>
    <t>601</t>
  </si>
  <si>
    <t xml:space="preserve">Деятельность прочего сухопутного транспорта
</t>
  </si>
  <si>
    <t>602</t>
  </si>
  <si>
    <t>Транспортирование по трубопроводам</t>
  </si>
  <si>
    <t>603</t>
  </si>
  <si>
    <t>Деятельность морского транспорта</t>
  </si>
  <si>
    <t>611</t>
  </si>
  <si>
    <t>Деятельность внутреннего водного транспорта</t>
  </si>
  <si>
    <t>612</t>
  </si>
  <si>
    <t xml:space="preserve">Деятельность воздушного транспорта, подчиняющегося рас </t>
  </si>
  <si>
    <t>621</t>
  </si>
  <si>
    <t>Деятельность воздушного транспорта, не подчиняющегося расписанию</t>
  </si>
  <si>
    <t>622</t>
  </si>
  <si>
    <t>Деятельность космического транспорта</t>
  </si>
  <si>
    <t>623</t>
  </si>
  <si>
    <t>Транспортная обработка грузов и хранение</t>
  </si>
  <si>
    <t>631</t>
  </si>
  <si>
    <t>Прочая вспомогательная транспортная деятельность</t>
  </si>
  <si>
    <t>632</t>
  </si>
  <si>
    <t>Туристическая деятельность</t>
  </si>
  <si>
    <t>633</t>
  </si>
  <si>
    <t xml:space="preserve">Организация перевозок гру </t>
  </si>
  <si>
    <t>634</t>
  </si>
  <si>
    <t>Почтовая и курьерская деятельность</t>
  </si>
  <si>
    <t>Электросвязь</t>
  </si>
  <si>
    <t>Операции с собственным недвижимым имуществом</t>
  </si>
  <si>
    <t>701</t>
  </si>
  <si>
    <t>Сдача внаем собственного недвижимого имущества</t>
  </si>
  <si>
    <t>702</t>
  </si>
  <si>
    <t xml:space="preserve">Операции с недвижимым имуществом за вознаграждение или на договорной о </t>
  </si>
  <si>
    <t>703</t>
  </si>
  <si>
    <t>Аренда автомобилей</t>
  </si>
  <si>
    <t>711</t>
  </si>
  <si>
    <t>Аренда прочих транспортных средств и оборудования</t>
  </si>
  <si>
    <t>712</t>
  </si>
  <si>
    <t>Аренда прочих машин и оборудования</t>
  </si>
  <si>
    <t>713</t>
  </si>
  <si>
    <t>Прокат прочих бытовых изделий и предметов личного пользования</t>
  </si>
  <si>
    <t>714</t>
  </si>
  <si>
    <t>Консультирование по аппаратным средствам вычислительной техники</t>
  </si>
  <si>
    <t>721</t>
  </si>
  <si>
    <t>Разработка программного обеспечения и консультирование в этой области</t>
  </si>
  <si>
    <t>722</t>
  </si>
  <si>
    <t>Обработка данных</t>
  </si>
  <si>
    <t>723</t>
  </si>
  <si>
    <t>Деятельность, связанная с базами данных</t>
  </si>
  <si>
    <t>724</t>
  </si>
  <si>
    <t>Техническое обслуживание и ремонт офисных машин и вычислительной техники</t>
  </si>
  <si>
    <t>725</t>
  </si>
  <si>
    <t xml:space="preserve">Прочая деятельность, связанная с вычислительной техникой
</t>
  </si>
  <si>
    <t>726</t>
  </si>
  <si>
    <t xml:space="preserve">Научные исследования и разработки в области естественных и технических наук
</t>
  </si>
  <si>
    <t>731</t>
  </si>
  <si>
    <t>Научные исследования и разработки в области общественных и гуманитарных наук</t>
  </si>
  <si>
    <t>732</t>
  </si>
  <si>
    <t>Деятельность в области права, бухгалтерского учета и аудита; консультирование по вопросам коммерческой деятельности и управления</t>
  </si>
  <si>
    <t>741</t>
  </si>
  <si>
    <t>Деятельность в области архитектуры, инженерных изысканий и предоставление технических консультаций в этих областях</t>
  </si>
  <si>
    <t>742</t>
  </si>
  <si>
    <t>Технические испытания и исследования</t>
  </si>
  <si>
    <t>743</t>
  </si>
  <si>
    <t>Наем рабочей силы и подбор персонала</t>
  </si>
  <si>
    <t>745</t>
  </si>
  <si>
    <t>Проведение расследований и обеспечение безопасности</t>
  </si>
  <si>
    <t>746</t>
  </si>
  <si>
    <t>Чистка и уборка производственных и жилых помещений, оборудования и транспортных средств</t>
  </si>
  <si>
    <t>747</t>
  </si>
  <si>
    <t>Предоставление различных видов услуг потребителям</t>
  </si>
  <si>
    <t>748</t>
  </si>
  <si>
    <t>Удаление сточных вод, отходов и аналогичная деятельность</t>
  </si>
  <si>
    <t>Деятельность общественных объединений по сферам предпринимательской деятельности, творческих, научно-технических и культурно-просветительских общественных объединений</t>
  </si>
  <si>
    <t>911</t>
  </si>
  <si>
    <t>Деятельность профсоюзов</t>
  </si>
  <si>
    <t>912</t>
  </si>
  <si>
    <t>Деятельность прочих общественных организаций</t>
  </si>
  <si>
    <t>913</t>
  </si>
  <si>
    <t>920</t>
  </si>
  <si>
    <t>Деятельность, связанная с кино- и видеофильмами</t>
  </si>
  <si>
    <t>921</t>
  </si>
  <si>
    <t xml:space="preserve">Деятельность в области радиовещания и телевидения
</t>
  </si>
  <si>
    <t>Прочая зрелищно-развлекательная деятельность</t>
  </si>
  <si>
    <t>923</t>
  </si>
  <si>
    <t>Деятельность информационных агентств</t>
  </si>
  <si>
    <t>924</t>
  </si>
  <si>
    <t>Прочая деятельность в области культуры</t>
  </si>
  <si>
    <t>925</t>
  </si>
  <si>
    <t>Деятельность в области спорта</t>
  </si>
  <si>
    <t>926</t>
  </si>
  <si>
    <t>Прочая деятельность по организации отдыха и развлечений</t>
  </si>
  <si>
    <t>927</t>
  </si>
  <si>
    <t>Предоставление индивидуальных услуг</t>
  </si>
  <si>
    <t>Прочие виды экономической деятельности</t>
  </si>
  <si>
    <t>Анализ структуры разделов I и II бухгалтерского баланса</t>
  </si>
  <si>
    <t xml:space="preserve">Наименование статей баланса организации </t>
  </si>
  <si>
    <t xml:space="preserve">Показатель бухгалтерского баланса </t>
  </si>
  <si>
    <t>удельный вес, %</t>
  </si>
  <si>
    <t xml:space="preserve">прирост (+),                      снижение (-) </t>
  </si>
  <si>
    <t xml:space="preserve">1 </t>
  </si>
  <si>
    <t xml:space="preserve">Долгосрочные активы (строка 190): </t>
  </si>
  <si>
    <t>Долгосрочные активы</t>
  </si>
  <si>
    <t xml:space="preserve">1.1 </t>
  </si>
  <si>
    <t xml:space="preserve">основные средства  (строка 110) </t>
  </si>
  <si>
    <t>Краткосрочные активы</t>
  </si>
  <si>
    <t xml:space="preserve">1.2 </t>
  </si>
  <si>
    <t xml:space="preserve">нематериальные активы  (строка 120) </t>
  </si>
  <si>
    <t xml:space="preserve">1.3 </t>
  </si>
  <si>
    <t xml:space="preserve">доходные вложения в материальные активы (строка 130) </t>
  </si>
  <si>
    <t xml:space="preserve">1.4 </t>
  </si>
  <si>
    <t xml:space="preserve">вложения в долгосрочные активы 
(строка 140): </t>
  </si>
  <si>
    <t xml:space="preserve">1.5 </t>
  </si>
  <si>
    <t xml:space="preserve">долгосрочные финансовые вложения (строка 150) </t>
  </si>
  <si>
    <t>1.6</t>
  </si>
  <si>
    <t>отложенные налоговые активы (стр. 160)</t>
  </si>
  <si>
    <t>1.7</t>
  </si>
  <si>
    <t>долгосрочная дебиторская задолженность (стр. 170)</t>
  </si>
  <si>
    <t>1.8</t>
  </si>
  <si>
    <t>прочие долгосрочные активы (стр. 180)</t>
  </si>
  <si>
    <t xml:space="preserve">2 </t>
  </si>
  <si>
    <t xml:space="preserve">Краткосрочные активы  (строка 290): </t>
  </si>
  <si>
    <t xml:space="preserve">2.1 </t>
  </si>
  <si>
    <t xml:space="preserve">запасы  (строка 210): </t>
  </si>
  <si>
    <t xml:space="preserve">2.2 </t>
  </si>
  <si>
    <t xml:space="preserve">долгосрочные активы, предназначенные для реализации  (строка 220) </t>
  </si>
  <si>
    <t xml:space="preserve">2.3 </t>
  </si>
  <si>
    <t xml:space="preserve">расходы будущих периодов  (строка 230) </t>
  </si>
  <si>
    <t xml:space="preserve">2.4 </t>
  </si>
  <si>
    <t xml:space="preserve">налог на добавленную стоимость по приобретенным товарам, работам, услугам  (строка 240) </t>
  </si>
  <si>
    <t xml:space="preserve">2.5 </t>
  </si>
  <si>
    <t xml:space="preserve">краткосрочная дебиторская задолженность (строка 250) </t>
  </si>
  <si>
    <t xml:space="preserve">2.6 </t>
  </si>
  <si>
    <t xml:space="preserve">краткосрочные финансовые вложения  (строка 260) </t>
  </si>
  <si>
    <t xml:space="preserve">2.7 </t>
  </si>
  <si>
    <t xml:space="preserve">денежные средства и их эквиваленты (строка 270) </t>
  </si>
  <si>
    <t xml:space="preserve">2.8 </t>
  </si>
  <si>
    <t xml:space="preserve">прочие краткосрочные активы  (строка 280) </t>
  </si>
  <si>
    <t xml:space="preserve">Баланс (строка 300) </t>
  </si>
  <si>
    <t>X</t>
  </si>
  <si>
    <t xml:space="preserve">прирост (+), снижение (-) </t>
  </si>
  <si>
    <t>Анализ структуры разделов III - V  бухгалтерского баланса</t>
  </si>
  <si>
    <t>1</t>
  </si>
  <si>
    <t xml:space="preserve">Собственный капитал (строка 490) </t>
  </si>
  <si>
    <t>прирост (+), снижение (-)</t>
  </si>
  <si>
    <t>2</t>
  </si>
  <si>
    <t xml:space="preserve">Долгосрочные обязательства 
(строка 590): </t>
  </si>
  <si>
    <t>Собственный капитал</t>
  </si>
  <si>
    <t>3</t>
  </si>
  <si>
    <t xml:space="preserve">Краткосрочные обязательства 
(строка 690): </t>
  </si>
  <si>
    <t>Обязательства</t>
  </si>
  <si>
    <t>3.1</t>
  </si>
  <si>
    <t xml:space="preserve">краткосрочные кредиты и займы 
(строка 610) </t>
  </si>
  <si>
    <t>3.2</t>
  </si>
  <si>
    <t>краткосрочная часть долгосрочных обязательств (строка 620)</t>
  </si>
  <si>
    <t>3.3</t>
  </si>
  <si>
    <t>краткосрочная кредиторская задолженность (строка 630):</t>
  </si>
  <si>
    <t>3.3.1</t>
  </si>
  <si>
    <t>по налогам и сборам (стр. 633)</t>
  </si>
  <si>
    <t>3.3.2</t>
  </si>
  <si>
    <t>по социальному страхованию и обеспечению (стр. 634)</t>
  </si>
  <si>
    <t>3.4</t>
  </si>
  <si>
    <t xml:space="preserve">обязательства, предназначенные для реализации
(строка 640) </t>
  </si>
  <si>
    <t>3.5</t>
  </si>
  <si>
    <t xml:space="preserve">доходы будущих периодов (строка 650) </t>
  </si>
  <si>
    <t>Баланс</t>
  </si>
  <si>
    <t>3.6</t>
  </si>
  <si>
    <t>резервы предстоящих платежей (стр. 660)</t>
  </si>
  <si>
    <t>3.7</t>
  </si>
  <si>
    <t>прочие краткосрочные обязательства
(стр. 670)</t>
  </si>
  <si>
    <t xml:space="preserve">Баланс (строка 700) </t>
  </si>
  <si>
    <t>Х</t>
  </si>
  <si>
    <t>Нераспреде-ленная прибыль (непокрытый убыток)</t>
  </si>
  <si>
    <t>Добавоч-ный капитал</t>
  </si>
  <si>
    <t>Резерв-ный капитал</t>
  </si>
  <si>
    <t>Собственные акции (доли в установлен-ном капитале)</t>
  </si>
  <si>
    <t>Неоплачен-ная часть уставного капитала</t>
  </si>
  <si>
    <t>к Инструкции о порядке расчета</t>
  </si>
  <si>
    <t>стоимости чистых активов</t>
  </si>
  <si>
    <t>РАСЧЕТ</t>
  </si>
  <si>
    <t>стоимости чистых активов организации</t>
  </si>
  <si>
    <t>№</t>
  </si>
  <si>
    <t>п/п</t>
  </si>
  <si>
    <t>АКТИВЫ</t>
  </si>
  <si>
    <t>1.1</t>
  </si>
  <si>
    <t>долгосрочные активы</t>
  </si>
  <si>
    <t>1.1.1</t>
  </si>
  <si>
    <t>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</si>
  <si>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</si>
  <si>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</si>
  <si>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</si>
  <si>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</si>
  <si>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</si>
  <si>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</si>
  <si>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</si>
  <si>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</si>
  <si>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</si>
  <si>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</si>
  <si>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</si>
  <si>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</si>
  <si>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</si>
  <si>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</si>
  <si>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</si>
  <si>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</si>
  <si>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</si>
  <si>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</si>
  <si>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</si>
  <si>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</si>
  <si>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</si>
  <si>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</si>
  <si>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</si>
  <si>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</si>
  <si>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</si>
  <si>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</si>
  <si>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</si>
  <si>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</si>
  <si>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</si>
  <si>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</si>
  <si>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</si>
  <si>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</si>
  <si>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t>АКТИВЫ, принимаемые к расчету (строка 1.1 + строка 1.2)</t>
  </si>
  <si>
    <t>ОБЯЗАТЕЛЬСТВА</t>
  </si>
  <si>
    <t>долгосрочные обязательства</t>
  </si>
  <si>
    <t>3.1.1</t>
  </si>
  <si>
    <t>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</si>
  <si>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</si>
  <si>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</si>
  <si>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</si>
  <si>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</si>
  <si>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</si>
  <si>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</si>
  <si>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</si>
  <si>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</si>
  <si>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</si>
  <si>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</si>
  <si>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</si>
  <si>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</si>
  <si>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</si>
  <si>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</si>
  <si>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</si>
  <si>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</si>
  <si>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</si>
  <si>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</si>
  <si>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</si>
  <si>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</si>
  <si>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</si>
  <si>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</si>
  <si>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t>4</t>
  </si>
  <si>
    <t>ОБЯЗАТЕЛЬСТВА, принимаемые к расчету (строка 3.1 + строка 3.2)</t>
  </si>
  <si>
    <t>5</t>
  </si>
  <si>
    <t>Стоимость чистых активов (строка 2 – строка 4)</t>
  </si>
  <si>
    <t xml:space="preserve">    </t>
  </si>
  <si>
    <t xml:space="preserve">Налог на прибыль </t>
  </si>
  <si>
    <t>Прочие платежи, исчисляемые из прибыли (дохода)</t>
  </si>
  <si>
    <t>об использовании целевого финансирования</t>
  </si>
  <si>
    <t xml:space="preserve">амортизация основных средств и иного имущества </t>
  </si>
  <si>
    <t xml:space="preserve">прочие </t>
  </si>
  <si>
    <t>010</t>
  </si>
  <si>
    <t>020</t>
  </si>
  <si>
    <t>030</t>
  </si>
  <si>
    <t>040</t>
  </si>
  <si>
    <t>050</t>
  </si>
  <si>
    <t>060</t>
  </si>
  <si>
    <t>070</t>
  </si>
  <si>
    <t>080</t>
  </si>
  <si>
    <t>090</t>
  </si>
  <si>
    <t>051</t>
  </si>
  <si>
    <t>052</t>
  </si>
  <si>
    <t>053</t>
  </si>
  <si>
    <t>054</t>
  </si>
  <si>
    <t>055</t>
  </si>
  <si>
    <t>056</t>
  </si>
  <si>
    <t>057</t>
  </si>
  <si>
    <t>058</t>
  </si>
  <si>
    <t>059</t>
  </si>
  <si>
    <t>061</t>
  </si>
  <si>
    <t>062</t>
  </si>
  <si>
    <t>063</t>
  </si>
  <si>
    <t>064</t>
  </si>
  <si>
    <t>065</t>
  </si>
  <si>
    <t>066</t>
  </si>
  <si>
    <t>067</t>
  </si>
  <si>
    <t>068</t>
  </si>
  <si>
    <t>069</t>
  </si>
  <si>
    <t>021</t>
  </si>
  <si>
    <t>022</t>
  </si>
  <si>
    <t>023</t>
  </si>
  <si>
    <t>024</t>
  </si>
  <si>
    <t>031</t>
  </si>
  <si>
    <t>032</t>
  </si>
  <si>
    <t>033</t>
  </si>
  <si>
    <t>034</t>
  </si>
  <si>
    <t>081</t>
  </si>
  <si>
    <t>082</t>
  </si>
  <si>
    <t>083</t>
  </si>
  <si>
    <t>084</t>
  </si>
  <si>
    <t>091</t>
  </si>
  <si>
    <t>092</t>
  </si>
  <si>
    <t>093</t>
  </si>
  <si>
    <t>094</t>
  </si>
  <si>
    <t>095</t>
  </si>
  <si>
    <r>
      <t xml:space="preserve">Руководитель </t>
    </r>
    <r>
      <rPr>
        <b/>
        <sz val="10"/>
        <color indexed="8"/>
        <rFont val="Times New Roman"/>
        <family val="1"/>
      </rPr>
      <t>________________</t>
    </r>
  </si>
  <si>
    <t xml:space="preserve">Продолжение таблицы </t>
  </si>
  <si>
    <t>Окончание таблицы</t>
  </si>
  <si>
    <t xml:space="preserve">Окончание таблицы </t>
  </si>
  <si>
    <t>Начало отчетного периода</t>
  </si>
  <si>
    <t>Конец отчетного периода</t>
  </si>
  <si>
    <t>Денежные средства и эквиваленты денежных средств</t>
  </si>
  <si>
    <t xml:space="preserve">Валовая прибыль </t>
  </si>
  <si>
    <t xml:space="preserve">Прибыль (убыток) от реализации продукции, товаров, работ, услуг </t>
  </si>
  <si>
    <t xml:space="preserve">Прибыль (убыток) от текущей деятельности </t>
  </si>
  <si>
    <t>Прибыль (убыток) от инвестиционной и финансовой деятельности</t>
  </si>
  <si>
    <t xml:space="preserve">Прибыль (убыток) до налогообложения </t>
  </si>
  <si>
    <t xml:space="preserve">Чистая прибыль (убыток) </t>
  </si>
  <si>
    <t xml:space="preserve">Совокупная прибыль (убыток) </t>
  </si>
  <si>
    <t xml:space="preserve"> об изменении собственного капитала</t>
  </si>
  <si>
    <t xml:space="preserve">Результат движения денежных средств по текущей деятельности </t>
  </si>
  <si>
    <t xml:space="preserve">Результат движения денежных средств по инвестиционной деятельности </t>
  </si>
  <si>
    <t>доходы от участия в уставных капиталах других организаций</t>
  </si>
  <si>
    <t>на вклады в уставные капиталы других организаций</t>
  </si>
  <si>
    <t>Результат движения денежных средств по финансовой деятельности</t>
  </si>
  <si>
    <t xml:space="preserve">Результат движения денежных средств по текущей, инвестиционной и финансовой деятельности </t>
  </si>
  <si>
    <t xml:space="preserve">Влияние изменений курсов иностранных валют </t>
  </si>
  <si>
    <t>Приложение 1
к Национальному стандарту
бухгалтерского учета и
отчетности «Индивидуальная
бухгалтерская отчетность»</t>
  </si>
  <si>
    <t>Форма</t>
  </si>
  <si>
    <t>Приложение 2
к Национальному стандарту
бухгалтерского учета и
отчетности «Индивидуальная
бухгалтерская отчетность»</t>
  </si>
  <si>
    <t>Приложение 3
к Национальному стандарту
бухгалтерского учета и
отчетности «Индивидуальная
бухгалтерская отчетность»</t>
  </si>
  <si>
    <t>Приложение 4
к Национальному стандарту
бухгалтерского учета и
отчетности «Индивидуальная
бухгалтерская отчетность»</t>
  </si>
  <si>
    <t>Приложение 5
к Национальному стандарту
бухгалтерского учета и
отчетности «Индивидуальная
бухгалтерская отчетность»</t>
  </si>
  <si>
    <t>графа 3</t>
  </si>
  <si>
    <t>графа 4</t>
  </si>
  <si>
    <t>Отчетный период</t>
  </si>
  <si>
    <r>
      <rPr>
        <sz val="12"/>
        <color indexed="8"/>
        <rFont val="Times New Roman"/>
        <family val="1"/>
      </rPr>
      <t xml:space="preserve">     Ячейки </t>
    </r>
    <r>
      <rPr>
        <b/>
        <sz val="12"/>
        <color indexed="8"/>
        <rFont val="Times New Roman"/>
        <family val="1"/>
      </rPr>
      <t>зеленого</t>
    </r>
    <r>
      <rPr>
        <sz val="12"/>
        <color indexed="8"/>
        <rFont val="Times New Roman"/>
        <family val="1"/>
      </rPr>
      <t xml:space="preserve"> цвета заполняются автоматически. Не рекомендуется вносить изменения в данные ячейки.</t>
    </r>
  </si>
  <si>
    <r>
      <t xml:space="preserve">     Обязательному заполнению подлежат ячейки </t>
    </r>
    <r>
      <rPr>
        <b/>
        <sz val="12"/>
        <color indexed="8"/>
        <rFont val="Times New Roman"/>
        <family val="1"/>
      </rPr>
      <t>серого</t>
    </r>
    <r>
      <rPr>
        <sz val="12"/>
        <color indexed="8"/>
        <rFont val="Times New Roman"/>
        <family val="1"/>
      </rPr>
      <t xml:space="preserve"> цвета.</t>
    </r>
  </si>
  <si>
    <t>КОНСОЛИДИРОВАННЫЙ БУХГАЛТЕРСКИЙ БАЛАНС</t>
  </si>
  <si>
    <t xml:space="preserve">     На листе «Баланс» необходимо нажать кнопку «Перенести данные».</t>
  </si>
  <si>
    <t xml:space="preserve">     Если кнопка в файле не срабатывает, то перед началом заполнения следует проверить настройки параметров макросов Excel.</t>
  </si>
  <si>
    <r>
      <rPr>
        <b/>
        <sz val="12"/>
        <color indexed="8"/>
        <rFont val="Times New Roman"/>
        <family val="1"/>
      </rPr>
      <t xml:space="preserve">     Excel-2003</t>
    </r>
    <r>
      <rPr>
        <sz val="12"/>
        <color indexed="8"/>
        <rFont val="Times New Roman"/>
        <family val="1"/>
      </rPr>
      <t xml:space="preserve">
     Выбрать команду «Сервис», далее – «Параметры». 
     В появившемся окне выбрать «Безопасность», далее – «Безопасность макросов».
     Изменить уровень безопасности на средний или низкий, если стоит иное. Нажать два раза «ОК».</t>
    </r>
  </si>
  <si>
    <t>Инструкция по заполнению формы «Консолидированный бухгалтерский баланс и отчетность»</t>
  </si>
  <si>
    <r>
      <t xml:space="preserve">     Баланс и отчетность для филиалов и баланс и отчетность для корректировки должны быть сохранены в новую папку «</t>
    </r>
    <r>
      <rPr>
        <b/>
        <sz val="12"/>
        <color indexed="8"/>
        <rFont val="Times New Roman"/>
        <family val="1"/>
      </rPr>
      <t>Филиалы»</t>
    </r>
    <r>
      <rPr>
        <sz val="12"/>
        <color indexed="8"/>
        <rFont val="Times New Roman"/>
        <family val="1"/>
      </rPr>
      <t>. Файл «Консолидированный бухгалтерский баланс и отчетность» должен быть сохранен там же, где и папка   «</t>
    </r>
    <r>
      <rPr>
        <b/>
        <sz val="12"/>
        <color indexed="8"/>
        <rFont val="Times New Roman"/>
        <family val="1"/>
      </rPr>
      <t>Филиалы»</t>
    </r>
    <r>
      <rPr>
        <sz val="12"/>
        <color indexed="8"/>
        <rFont val="Times New Roman"/>
        <family val="1"/>
      </rPr>
      <t>, но не в ней.</t>
    </r>
  </si>
  <si>
    <r>
      <t xml:space="preserve">     После этого значения из файлов, размещенных в папке  «</t>
    </r>
    <r>
      <rPr>
        <b/>
        <sz val="12"/>
        <color indexed="8"/>
        <rFont val="Times New Roman"/>
        <family val="1"/>
      </rPr>
      <t>Филиалы»</t>
    </r>
    <r>
      <rPr>
        <sz val="12"/>
        <color indexed="8"/>
        <rFont val="Times New Roman"/>
        <family val="1"/>
      </rPr>
      <t xml:space="preserve">, просуммируются и перенесутся в «Консолидированный бухгалтерский баланс и отчетность» во все приложения. </t>
    </r>
  </si>
  <si>
    <t xml:space="preserve">     Если при нажатии кнопки «Перенести данные» высветится предупреждение «Не найдена папка «Филиалы», это значит, что вы сохранили данный файл не там, где размещена папка, или не создали эту папку на вашем компьютере.</t>
  </si>
  <si>
    <r>
      <rPr>
        <b/>
        <sz val="12"/>
        <color indexed="8"/>
        <rFont val="Times New Roman"/>
        <family val="1"/>
      </rPr>
      <t xml:space="preserve">     Excel-2007</t>
    </r>
    <r>
      <rPr>
        <sz val="12"/>
        <color indexed="8"/>
        <rFont val="Times New Roman"/>
        <family val="1"/>
      </rPr>
      <t xml:space="preserve">
     Нажать кнопку «Office», далее – «Параметры Excel».
     В появившемся окне слева выбирать «Центр управления безопасностью»,    далее – «Параметры центра управления безопасностью», слева – «Параметры макросов», отметить «Включить все макросы».
    Слева выбрать «Параметры ActiveX», далее отметить «Включить все элементы управления без ограничений и запросов» и снять галочку с параметра «Безопасный режим».
     Слева выбрать «Надстройки», снять все галочки.</t>
    </r>
  </si>
  <si>
    <t>I</t>
  </si>
  <si>
    <t>II</t>
  </si>
  <si>
    <t>III</t>
  </si>
  <si>
    <t>IV</t>
  </si>
  <si>
    <t>абсолютная величина, тыс. руб.</t>
  </si>
  <si>
    <t>по состоянию</t>
  </si>
  <si>
    <t>краткосрочные обязательства</t>
  </si>
  <si>
    <t>Радаман С.В.</t>
  </si>
  <si>
    <t>ОАО "СМТ № 41" г. Сморгонь</t>
  </si>
  <si>
    <t>Строительство</t>
  </si>
  <si>
    <t>тыс. руб.</t>
  </si>
  <si>
    <t xml:space="preserve">ОАО  </t>
  </si>
  <si>
    <t>Комитет по архитектуре и строительстве Гродненской области</t>
  </si>
  <si>
    <t>г. Сморгонь ул. Гагарина, 24</t>
  </si>
  <si>
    <t>Внутреннее перемещение ОС</t>
  </si>
  <si>
    <t>Безвозмездная передача СРС</t>
  </si>
  <si>
    <t>Остаток денежных средств и эквивалентов денежных средств на 31.12.2018</t>
  </si>
  <si>
    <t>Прочие</t>
  </si>
  <si>
    <t>Чебатуль М.В.</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</si>
</sst>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FC19]&quot;на &quot;d\ mmmm\ yyyy\ &quot;года&quot;"/>
    <numFmt numFmtId="181" formatCode="_-* #,##0.000_р_._-;\-* #,##0.000_р_._-;_-* &quot;-&quot;???_р_._-;_-@_-"/>
    <numFmt numFmtId="182" formatCode="#,##0.00_ ;\-#,##0.00\ "/>
    <numFmt numFmtId="183" formatCode="[$-FC19]&quot;На &quot;d\ mmmm\ yyyy\ &quot;года&quot;"/>
    <numFmt numFmtId="184" formatCode="_(#,##0.0_);\(#,##0.0\);_(* &quot;-&quot;??_);_(@_)"/>
    <numFmt numFmtId="185" formatCode="0.0%"/>
    <numFmt numFmtId="186" formatCode="#,##0.0"/>
    <numFmt numFmtId="187" formatCode="#,##0_ ;\-#,##0\ "/>
    <numFmt numFmtId="188" formatCode="0.0"/>
    <numFmt numFmtId="189" formatCode="[$-FC19]d\ mmmm\ yyyy\ &quot;г.&quot;"/>
    <numFmt numFmtId="190" formatCode="_(#,##0_);\(#,##0\);_(* &quot;-&quot;??_);_(@_)"/>
    <numFmt numFmtId="191" formatCode="_-* #\ ##0.000_р_._-;\-* #\ ##0.000_р_._-;_-* &quot;-&quot;???_р_._-;_-@_-"/>
    <numFmt numFmtId="192" formatCode="_-* #\ ##0_р_._-;\-* #\ ##0_р_._-;_-* &quot;-&quot;_р_._-;_-@_-"/>
    <numFmt numFmtId="193" formatCode="\ \(#,##0,\);\(#,##0\);\ \(* &quot;-&quot;??,\);\ \(@\ \)"/>
    <numFmt numFmtId="194" formatCode="\ \(#,##0,\);\ \(#,##0\);\ \(* &quot;-&quot;??,\);\ \(@\ \)"/>
    <numFmt numFmtId="195" formatCode="\(#,##0,\);\ \(#,##0\);\ \(* &quot;-&quot;??,\);\ \(@\ \)"/>
    <numFmt numFmtId="196" formatCode="\(#,##0,\);\(#,##0\);_(* &quot;-&quot;??_);\ \(@_)"/>
    <numFmt numFmtId="197" formatCode="\(#,##0,\);\(#,##0\);_(* &quot;-&quot;??_);_(@_)"/>
    <numFmt numFmtId="198" formatCode="\(#,##0\);\(#,##0\);_(* &quot;-&quot;??_);_(@_)"/>
    <numFmt numFmtId="199" formatCode="[$-F800]dddd\,\ mmmm\ dd\,\ yyyy"/>
    <numFmt numFmtId="200" formatCode="[$-419]mmmm;@"/>
    <numFmt numFmtId="201" formatCode="0.000"/>
    <numFmt numFmtId="202" formatCode="[$-FC19]d\ mmmm\ yyyy\ &quot;года&quot;"/>
  </numFmts>
  <fonts count="103">
    <font>
      <sz val="11"/>
      <color theme="1"/>
      <name val="Calibri"/>
      <family val="2"/>
    </font>
    <font>
      <sz val="11"/>
      <color indexed="8"/>
      <name val="Calibri"/>
      <family val="2"/>
    </font>
    <font>
      <sz val="8"/>
      <name val="Times New Roman"/>
      <family val="1"/>
    </font>
    <font>
      <sz val="10"/>
      <name val="Times New Roman"/>
      <family val="1"/>
    </font>
    <font>
      <b/>
      <sz val="11"/>
      <name val="Times New Roman"/>
      <family val="1"/>
    </font>
    <font>
      <i/>
      <sz val="8"/>
      <name val="Times New Roman"/>
      <family val="1"/>
    </font>
    <font>
      <sz val="10"/>
      <color indexed="22"/>
      <name val="Times New Roman"/>
      <family val="1"/>
    </font>
    <font>
      <b/>
      <sz val="9"/>
      <name val="Times New Roman"/>
      <family val="1"/>
    </font>
    <font>
      <b/>
      <sz val="10"/>
      <color indexed="60"/>
      <name val="Times New Roman"/>
      <family val="1"/>
    </font>
    <font>
      <b/>
      <sz val="10"/>
      <name val="Times New Roman"/>
      <family val="1"/>
    </font>
    <font>
      <vertAlign val="subscript"/>
      <sz val="10"/>
      <name val="Times New Roman"/>
      <family val="1"/>
    </font>
    <font>
      <sz val="10"/>
      <name val="TimesET"/>
      <family val="0"/>
    </font>
    <font>
      <sz val="8"/>
      <color indexed="63"/>
      <name val="Times New Roman"/>
      <family val="1"/>
    </font>
    <font>
      <sz val="9"/>
      <name val="Tahoma"/>
      <family val="2"/>
    </font>
    <font>
      <b/>
      <sz val="9"/>
      <name val="Tahoma"/>
      <family val="2"/>
    </font>
    <font>
      <sz val="9"/>
      <name val="Times New Roman"/>
      <family val="1"/>
    </font>
    <font>
      <b/>
      <sz val="9"/>
      <name val="Times "/>
      <family val="0"/>
    </font>
    <font>
      <b/>
      <sz val="10"/>
      <color indexed="8"/>
      <name val="Times New Roman"/>
      <family val="1"/>
    </font>
    <font>
      <b/>
      <sz val="12"/>
      <color indexed="8"/>
      <name val="Times New Roman"/>
      <family val="1"/>
    </font>
    <font>
      <sz val="12"/>
      <color indexed="8"/>
      <name val="Times New Roman"/>
      <family val="1"/>
    </font>
    <font>
      <sz val="10.5"/>
      <color indexed="8"/>
      <name val="Times New Roman"/>
      <family val="0"/>
    </font>
    <font>
      <b/>
      <sz val="10.5"/>
      <color indexed="8"/>
      <name val="Times New Roman"/>
      <family val="0"/>
    </font>
    <font>
      <sz val="8.5"/>
      <color indexed="8"/>
      <name val="Times New Roman"/>
      <family val="0"/>
    </font>
    <font>
      <sz val="5.75"/>
      <color indexed="8"/>
      <name val="Times New Roman"/>
      <family val="0"/>
    </font>
    <font>
      <sz val="14.25"/>
      <color indexed="8"/>
      <name val="Times New Roman"/>
      <family val="0"/>
    </font>
    <font>
      <sz val="5.6"/>
      <color indexed="8"/>
      <name val="Times New Roman"/>
      <family val="0"/>
    </font>
    <font>
      <sz val="8.75"/>
      <color indexed="8"/>
      <name val="Times New Roman"/>
      <family val="0"/>
    </font>
    <font>
      <sz val="10.75"/>
      <color indexed="8"/>
      <name val="Times New Roman"/>
      <family val="0"/>
    </font>
    <font>
      <b/>
      <sz val="8.75"/>
      <color indexed="8"/>
      <name val="Times New Roman"/>
      <family val="0"/>
    </font>
    <font>
      <sz val="4.8"/>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8"/>
      <name val="Times New Roman"/>
      <family val="0"/>
    </font>
    <font>
      <b/>
      <sz val="9"/>
      <color indexed="8"/>
      <name val="Times New Roman"/>
      <family val="0"/>
    </font>
    <font>
      <b/>
      <sz val="11"/>
      <color indexed="8"/>
      <name val="Times New Roman"/>
      <family val="0"/>
    </font>
    <font>
      <sz val="6"/>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8"/>
      <color indexed="9"/>
      <name val="Times New Roman"/>
      <family val="1"/>
    </font>
    <font>
      <b/>
      <sz val="10"/>
      <color indexed="9"/>
      <name val="Times New Roman"/>
      <family val="1"/>
    </font>
    <font>
      <sz val="11"/>
      <name val="Calibri"/>
      <family val="2"/>
    </font>
    <font>
      <sz val="10"/>
      <color indexed="9"/>
      <name val="Arial Cyr"/>
      <family val="0"/>
    </font>
    <font>
      <sz val="10"/>
      <color indexed="8"/>
      <name val="Times New Roman"/>
      <family val="1"/>
    </font>
    <font>
      <sz val="10"/>
      <color indexed="8"/>
      <name val="Calibri"/>
      <family val="2"/>
    </font>
    <font>
      <sz val="10"/>
      <color indexed="10"/>
      <name val="Times New Roman"/>
      <family val="1"/>
    </font>
    <font>
      <b/>
      <sz val="16"/>
      <color indexed="8"/>
      <name val="Arial"/>
      <family val="2"/>
    </font>
    <font>
      <b/>
      <sz val="10"/>
      <color indexed="8"/>
      <name val="Calibri"/>
      <family val="2"/>
    </font>
    <font>
      <sz val="9"/>
      <color indexed="8"/>
      <name val="Times New Roman"/>
      <family val="1"/>
    </font>
    <font>
      <b/>
      <sz val="13.25"/>
      <color indexed="8"/>
      <name val="Times New Roman"/>
      <family val="0"/>
    </font>
    <font>
      <b/>
      <sz val="10.75"/>
      <color indexed="8"/>
      <name val="Times New Roman"/>
      <family val="0"/>
    </font>
    <font>
      <b/>
      <sz val="11.75"/>
      <color indexed="8"/>
      <name val="Times New Roman"/>
      <family val="0"/>
    </font>
    <font>
      <b/>
      <sz val="14"/>
      <color indexed="8"/>
      <name val="Times New Roman"/>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8"/>
      <color theme="0"/>
      <name val="Times New Roman"/>
      <family val="1"/>
    </font>
    <font>
      <b/>
      <sz val="10"/>
      <color theme="0"/>
      <name val="Times New Roman"/>
      <family val="1"/>
    </font>
    <font>
      <sz val="10"/>
      <color theme="0"/>
      <name val="Arial Cyr"/>
      <family val="0"/>
    </font>
    <font>
      <sz val="10"/>
      <color theme="1"/>
      <name val="Times New Roman"/>
      <family val="1"/>
    </font>
    <font>
      <sz val="10"/>
      <color theme="1"/>
      <name val="Calibri"/>
      <family val="2"/>
    </font>
    <font>
      <sz val="11"/>
      <color theme="1"/>
      <name val="Times New Roman"/>
      <family val="1"/>
    </font>
    <font>
      <b/>
      <sz val="11"/>
      <color theme="1"/>
      <name val="Times New Roman"/>
      <family val="1"/>
    </font>
    <font>
      <sz val="10"/>
      <color rgb="FFFF0000"/>
      <name val="Times New Roman"/>
      <family val="1"/>
    </font>
    <font>
      <sz val="12"/>
      <color theme="1"/>
      <name val="Times New Roman"/>
      <family val="1"/>
    </font>
    <font>
      <b/>
      <sz val="16"/>
      <color theme="1"/>
      <name val="Arial"/>
      <family val="2"/>
    </font>
    <font>
      <b/>
      <sz val="10"/>
      <color theme="1"/>
      <name val="Times New Roman"/>
      <family val="1"/>
    </font>
    <font>
      <b/>
      <sz val="10"/>
      <color theme="1"/>
      <name val="Calibri"/>
      <family val="2"/>
    </font>
    <font>
      <sz val="9"/>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9EDB1"/>
        <bgColor indexed="64"/>
      </patternFill>
    </fill>
    <fill>
      <patternFill patternType="solid">
        <fgColor rgb="FF92D05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border>
    <border>
      <left style="thin"/>
      <right>
        <color indexed="63"/>
      </right>
      <top/>
      <bottom style="thin"/>
    </border>
    <border>
      <left style="thin"/>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right style="thin"/>
      <top style="thin"/>
      <bottom style="thin"/>
    </border>
    <border>
      <left style="medium"/>
      <right style="thin"/>
      <top style="thin"/>
      <bottom style="thin"/>
    </border>
    <border>
      <left>
        <color indexed="63"/>
      </left>
      <right>
        <color indexed="63"/>
      </right>
      <top style="thin"/>
      <bottom>
        <color indexed="63"/>
      </bottom>
    </border>
    <border>
      <left/>
      <right/>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7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11" fillId="0" borderId="0">
      <alignment/>
      <protection/>
    </xf>
    <xf numFmtId="0" fontId="82"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7" fillId="32" borderId="0" applyNumberFormat="0" applyBorder="0" applyAlignment="0" applyProtection="0"/>
  </cellStyleXfs>
  <cellXfs count="321">
    <xf numFmtId="0" fontId="0" fillId="0" borderId="0" xfId="0" applyFont="1" applyAlignment="1">
      <alignment/>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vertical="top" wrapText="1"/>
      <protection hidden="1"/>
    </xf>
    <xf numFmtId="0" fontId="6" fillId="0" borderId="0" xfId="0" applyFont="1" applyFill="1" applyBorder="1" applyAlignment="1" applyProtection="1">
      <alignment/>
      <protection hidden="1"/>
    </xf>
    <xf numFmtId="0" fontId="3" fillId="0" borderId="0" xfId="0" applyFont="1" applyFill="1" applyBorder="1" applyAlignment="1" applyProtection="1">
      <alignment/>
      <protection hidden="1"/>
    </xf>
    <xf numFmtId="0" fontId="8" fillId="0" borderId="0" xfId="0" applyFont="1" applyFill="1" applyBorder="1" applyAlignment="1" applyProtection="1" quotePrefix="1">
      <alignment horizontal="center" vertical="top" wrapText="1"/>
      <protection hidden="1"/>
    </xf>
    <xf numFmtId="0" fontId="7" fillId="0" borderId="10" xfId="0" applyFont="1" applyFill="1" applyBorder="1" applyAlignment="1" applyProtection="1">
      <alignment horizontal="center" vertical="top" wrapText="1"/>
      <protection hidden="1"/>
    </xf>
    <xf numFmtId="0" fontId="9" fillId="0" borderId="10" xfId="0" applyFont="1" applyFill="1" applyBorder="1" applyAlignment="1" applyProtection="1" quotePrefix="1">
      <alignment horizontal="center" vertical="center" wrapText="1"/>
      <protection hidden="1"/>
    </xf>
    <xf numFmtId="0" fontId="9" fillId="0" borderId="10"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top" wrapText="1"/>
      <protection hidden="1"/>
    </xf>
    <xf numFmtId="0" fontId="3" fillId="0" borderId="10" xfId="0" applyFont="1" applyFill="1" applyBorder="1" applyAlignment="1" applyProtection="1">
      <alignment horizontal="center" vertical="center"/>
      <protection hidden="1"/>
    </xf>
    <xf numFmtId="2" fontId="12" fillId="0" borderId="0" xfId="53" applyNumberFormat="1" applyFont="1" applyFill="1" applyBorder="1" applyAlignment="1" applyProtection="1">
      <alignment vertical="top"/>
      <protection hidden="1"/>
    </xf>
    <xf numFmtId="0" fontId="4"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vertical="top" wrapText="1"/>
      <protection hidden="1" locked="0"/>
    </xf>
    <xf numFmtId="2" fontId="4" fillId="0" borderId="10" xfId="0" applyNumberFormat="1" applyFont="1" applyFill="1" applyBorder="1" applyAlignment="1" applyProtection="1">
      <alignment vertical="top" wrapText="1"/>
      <protection hidden="1"/>
    </xf>
    <xf numFmtId="2" fontId="2" fillId="0" borderId="0" xfId="0" applyNumberFormat="1" applyFont="1" applyFill="1" applyBorder="1" applyAlignment="1" applyProtection="1">
      <alignment vertical="center"/>
      <protection hidden="1"/>
    </xf>
    <xf numFmtId="2" fontId="2" fillId="0" borderId="0" xfId="0" applyNumberFormat="1" applyFont="1" applyFill="1" applyBorder="1" applyAlignment="1" applyProtection="1">
      <alignment vertical="top" wrapText="1"/>
      <protection hidden="1"/>
    </xf>
    <xf numFmtId="2" fontId="3" fillId="0" borderId="0" xfId="0" applyNumberFormat="1" applyFont="1" applyFill="1" applyBorder="1" applyAlignment="1" applyProtection="1">
      <alignment/>
      <protection hidden="1"/>
    </xf>
    <xf numFmtId="0" fontId="12" fillId="0" borderId="0" xfId="53" applyFont="1" applyFill="1" applyBorder="1" applyAlignment="1" applyProtection="1">
      <alignment horizontal="right" vertical="top"/>
      <protection hidden="1"/>
    </xf>
    <xf numFmtId="0" fontId="12" fillId="0" borderId="0" xfId="53" applyFont="1" applyFill="1" applyBorder="1" applyAlignment="1" applyProtection="1">
      <alignment horizontal="left" vertical="top" indent="1"/>
      <protection hidden="1"/>
    </xf>
    <xf numFmtId="0" fontId="12" fillId="0" borderId="0" xfId="53" applyFont="1" applyFill="1" applyBorder="1" applyAlignment="1" applyProtection="1" quotePrefix="1">
      <alignment horizontal="left" vertical="top" indent="1"/>
      <protection hidden="1"/>
    </xf>
    <xf numFmtId="0" fontId="12" fillId="0" borderId="0" xfId="53" applyFont="1" applyFill="1" applyBorder="1" applyAlignment="1" applyProtection="1">
      <alignment vertical="top"/>
      <protection hidden="1"/>
    </xf>
    <xf numFmtId="0" fontId="12" fillId="0" borderId="0" xfId="53" applyFont="1" applyFill="1" applyBorder="1" applyAlignment="1" applyProtection="1">
      <alignment horizontal="left" vertical="top" wrapText="1" indent="1"/>
      <protection hidden="1"/>
    </xf>
    <xf numFmtId="0" fontId="12" fillId="0" borderId="0" xfId="53" applyFont="1" applyFill="1" applyBorder="1" applyAlignment="1" applyProtection="1" quotePrefix="1">
      <alignment horizontal="left" vertical="top"/>
      <protection hidden="1"/>
    </xf>
    <xf numFmtId="0" fontId="12" fillId="0" borderId="0" xfId="53" applyFont="1" applyFill="1" applyBorder="1" applyAlignment="1" applyProtection="1" quotePrefix="1">
      <alignment horizontal="left" vertical="top" wrapText="1" indent="1"/>
      <protection hidden="1"/>
    </xf>
    <xf numFmtId="0" fontId="88" fillId="0" borderId="0" xfId="0" applyFont="1" applyFill="1" applyBorder="1" applyAlignment="1" applyProtection="1">
      <alignment/>
      <protection hidden="1"/>
    </xf>
    <xf numFmtId="0" fontId="89" fillId="0" borderId="0" xfId="0" applyFont="1" applyFill="1" applyBorder="1" applyAlignment="1" applyProtection="1">
      <alignment vertical="top" wrapText="1"/>
      <protection hidden="1"/>
    </xf>
    <xf numFmtId="181" fontId="89" fillId="0" borderId="0" xfId="0" applyNumberFormat="1" applyFont="1" applyFill="1" applyBorder="1" applyAlignment="1" applyProtection="1">
      <alignment vertical="top" wrapText="1"/>
      <protection hidden="1"/>
    </xf>
    <xf numFmtId="2" fontId="89" fillId="0" borderId="0" xfId="0" applyNumberFormat="1" applyFont="1" applyFill="1" applyBorder="1" applyAlignment="1" applyProtection="1">
      <alignment vertical="top" wrapText="1"/>
      <protection hidden="1"/>
    </xf>
    <xf numFmtId="2" fontId="88" fillId="0" borderId="0" xfId="0" applyNumberFormat="1" applyFont="1" applyFill="1" applyBorder="1" applyAlignment="1" applyProtection="1">
      <alignment/>
      <protection hidden="1"/>
    </xf>
    <xf numFmtId="0" fontId="88" fillId="0" borderId="0" xfId="0" applyFont="1" applyFill="1" applyAlignment="1" applyProtection="1">
      <alignment/>
      <protection hidden="1"/>
    </xf>
    <xf numFmtId="49" fontId="90" fillId="0" borderId="0" xfId="0" applyNumberFormat="1" applyFont="1" applyFill="1" applyBorder="1" applyAlignment="1" applyProtection="1">
      <alignment horizontal="center" vertical="top" wrapText="1"/>
      <protection hidden="1"/>
    </xf>
    <xf numFmtId="49" fontId="88" fillId="0" borderId="0" xfId="0" applyNumberFormat="1" applyFont="1" applyFill="1" applyBorder="1" applyAlignment="1" applyProtection="1">
      <alignment horizontal="left" vertical="top" wrapText="1"/>
      <protection hidden="1"/>
    </xf>
    <xf numFmtId="0" fontId="88" fillId="0" borderId="0" xfId="0" applyFont="1" applyFill="1" applyBorder="1" applyAlignment="1" applyProtection="1">
      <alignment horizontal="center" vertical="top" wrapText="1"/>
      <protection hidden="1"/>
    </xf>
    <xf numFmtId="49" fontId="88" fillId="0" borderId="0" xfId="0" applyNumberFormat="1" applyFont="1" applyFill="1" applyBorder="1" applyAlignment="1" applyProtection="1" quotePrefix="1">
      <alignment horizontal="left" vertical="top" wrapText="1"/>
      <protection hidden="1"/>
    </xf>
    <xf numFmtId="49" fontId="90" fillId="0" borderId="0" xfId="0" applyNumberFormat="1" applyFont="1" applyFill="1" applyBorder="1" applyAlignment="1" applyProtection="1" quotePrefix="1">
      <alignment horizontal="center" vertical="top" wrapText="1"/>
      <protection hidden="1"/>
    </xf>
    <xf numFmtId="0" fontId="88" fillId="0" borderId="0" xfId="0" applyFont="1" applyFill="1" applyBorder="1" applyAlignment="1" applyProtection="1">
      <alignment vertical="top" wrapText="1"/>
      <protection hidden="1"/>
    </xf>
    <xf numFmtId="0" fontId="3" fillId="33" borderId="0" xfId="0" applyFont="1" applyFill="1" applyAlignment="1" applyProtection="1">
      <alignment/>
      <protection hidden="1"/>
    </xf>
    <xf numFmtId="0" fontId="0" fillId="33" borderId="0" xfId="0" applyFill="1" applyAlignment="1" applyProtection="1">
      <alignment/>
      <protection hidden="1"/>
    </xf>
    <xf numFmtId="180" fontId="4" fillId="33" borderId="0" xfId="0" applyNumberFormat="1" applyFont="1" applyFill="1" applyBorder="1" applyAlignment="1" applyProtection="1">
      <alignment horizontal="right" shrinkToFit="1"/>
      <protection hidden="1"/>
    </xf>
    <xf numFmtId="180" fontId="3" fillId="33" borderId="0" xfId="0" applyNumberFormat="1" applyFont="1" applyFill="1" applyBorder="1" applyAlignment="1" applyProtection="1">
      <alignment horizontal="left" shrinkToFit="1"/>
      <protection hidden="1"/>
    </xf>
    <xf numFmtId="0" fontId="3" fillId="33" borderId="0" xfId="0" applyFont="1" applyFill="1" applyBorder="1" applyAlignment="1" applyProtection="1">
      <alignment/>
      <protection hidden="1"/>
    </xf>
    <xf numFmtId="0" fontId="7" fillId="33" borderId="10" xfId="0" applyFont="1" applyFill="1" applyBorder="1" applyAlignment="1" applyProtection="1">
      <alignment horizontal="center" vertical="center" wrapText="1"/>
      <protection hidden="1"/>
    </xf>
    <xf numFmtId="0" fontId="7" fillId="33" borderId="10"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top"/>
      <protection hidden="1"/>
    </xf>
    <xf numFmtId="0" fontId="3" fillId="0" borderId="10" xfId="0" applyFont="1" applyFill="1" applyBorder="1" applyAlignment="1" applyProtection="1" quotePrefix="1">
      <alignment horizontal="left" vertical="center" wrapText="1"/>
      <protection hidden="1"/>
    </xf>
    <xf numFmtId="0" fontId="3" fillId="0" borderId="10" xfId="0" applyFont="1" applyFill="1" applyBorder="1" applyAlignment="1" applyProtection="1">
      <alignment horizontal="left" vertical="center" wrapText="1"/>
      <protection hidden="1"/>
    </xf>
    <xf numFmtId="0" fontId="9" fillId="0" borderId="10" xfId="0" applyFont="1" applyFill="1" applyBorder="1" applyAlignment="1" applyProtection="1">
      <alignment horizontal="left" vertical="center" wrapText="1"/>
      <protection hidden="1"/>
    </xf>
    <xf numFmtId="0" fontId="58" fillId="0" borderId="0" xfId="0" applyFont="1" applyFill="1" applyAlignment="1" applyProtection="1">
      <alignment/>
      <protection hidden="1"/>
    </xf>
    <xf numFmtId="0" fontId="88" fillId="0" borderId="0" xfId="0" applyFont="1" applyFill="1" applyBorder="1" applyAlignment="1" applyProtection="1">
      <alignment wrapText="1"/>
      <protection hidden="1"/>
    </xf>
    <xf numFmtId="183" fontId="88" fillId="0" borderId="0" xfId="0" applyNumberFormat="1" applyFont="1" applyFill="1" applyBorder="1" applyAlignment="1" applyProtection="1" quotePrefix="1">
      <alignment horizontal="left" wrapText="1"/>
      <protection hidden="1"/>
    </xf>
    <xf numFmtId="183" fontId="88" fillId="0" borderId="0" xfId="0" applyNumberFormat="1" applyFont="1" applyFill="1" applyBorder="1" applyAlignment="1" applyProtection="1">
      <alignment wrapText="1"/>
      <protection hidden="1"/>
    </xf>
    <xf numFmtId="0" fontId="88" fillId="0" borderId="0" xfId="0" applyFont="1" applyFill="1" applyBorder="1" applyAlignment="1" applyProtection="1" quotePrefix="1">
      <alignment horizontal="left" wrapText="1"/>
      <protection hidden="1"/>
    </xf>
    <xf numFmtId="0" fontId="91" fillId="0" borderId="0" xfId="0" applyFont="1" applyFill="1" applyBorder="1" applyAlignment="1" applyProtection="1">
      <alignment/>
      <protection hidden="1"/>
    </xf>
    <xf numFmtId="0" fontId="88" fillId="0" borderId="0" xfId="0" applyFont="1" applyFill="1" applyBorder="1" applyAlignment="1" applyProtection="1" quotePrefix="1">
      <alignment horizontal="left" vertical="top" wrapText="1"/>
      <protection hidden="1"/>
    </xf>
    <xf numFmtId="41" fontId="88" fillId="0" borderId="0" xfId="0" applyNumberFormat="1" applyFont="1" applyFill="1" applyBorder="1" applyAlignment="1" applyProtection="1">
      <alignment wrapText="1"/>
      <protection hidden="1"/>
    </xf>
    <xf numFmtId="185" fontId="88" fillId="0" borderId="0" xfId="0" applyNumberFormat="1" applyFont="1" applyFill="1" applyBorder="1" applyAlignment="1" applyProtection="1">
      <alignment wrapText="1"/>
      <protection hidden="1"/>
    </xf>
    <xf numFmtId="185" fontId="88" fillId="0" borderId="0" xfId="0" applyNumberFormat="1" applyFont="1" applyFill="1" applyBorder="1" applyAlignment="1" applyProtection="1">
      <alignment/>
      <protection hidden="1"/>
    </xf>
    <xf numFmtId="0" fontId="91" fillId="0" borderId="0" xfId="0" applyFont="1" applyFill="1" applyAlignment="1" applyProtection="1">
      <alignment/>
      <protection hidden="1"/>
    </xf>
    <xf numFmtId="0" fontId="70" fillId="0" borderId="0" xfId="0" applyFont="1" applyFill="1" applyAlignment="1" applyProtection="1">
      <alignment/>
      <protection hidden="1"/>
    </xf>
    <xf numFmtId="185" fontId="88" fillId="0" borderId="0" xfId="0" applyNumberFormat="1" applyFont="1" applyFill="1" applyAlignment="1" applyProtection="1">
      <alignment/>
      <protection hidden="1"/>
    </xf>
    <xf numFmtId="0" fontId="58" fillId="33" borderId="0" xfId="0" applyFont="1" applyFill="1" applyAlignment="1" applyProtection="1">
      <alignment/>
      <protection hidden="1"/>
    </xf>
    <xf numFmtId="0" fontId="7" fillId="33" borderId="10" xfId="0" applyFont="1" applyFill="1" applyBorder="1" applyAlignment="1" applyProtection="1">
      <alignment horizontal="center" vertical="center"/>
      <protection hidden="1"/>
    </xf>
    <xf numFmtId="0" fontId="9" fillId="33" borderId="10" xfId="0" applyFont="1" applyFill="1" applyBorder="1" applyAlignment="1" applyProtection="1" quotePrefix="1">
      <alignment horizontal="left" vertical="center" wrapText="1"/>
      <protection hidden="1"/>
    </xf>
    <xf numFmtId="0" fontId="3" fillId="33" borderId="10" xfId="0" applyFont="1" applyFill="1" applyBorder="1" applyAlignment="1" applyProtection="1" quotePrefix="1">
      <alignment horizontal="left" vertical="center" wrapText="1"/>
      <protection hidden="1"/>
    </xf>
    <xf numFmtId="0" fontId="3" fillId="33" borderId="10" xfId="0" applyFont="1" applyFill="1" applyBorder="1" applyAlignment="1" applyProtection="1">
      <alignment horizontal="left" vertical="center" wrapText="1"/>
      <protection hidden="1"/>
    </xf>
    <xf numFmtId="0" fontId="9" fillId="33" borderId="10" xfId="0" applyFont="1" applyFill="1" applyBorder="1" applyAlignment="1" applyProtection="1">
      <alignment horizontal="left" vertical="center" wrapText="1"/>
      <protection hidden="1"/>
    </xf>
    <xf numFmtId="49" fontId="3" fillId="0" borderId="10" xfId="0" applyNumberFormat="1" applyFont="1" applyFill="1" applyBorder="1" applyAlignment="1" applyProtection="1" quotePrefix="1">
      <alignment horizontal="center" vertical="top"/>
      <protection hidden="1"/>
    </xf>
    <xf numFmtId="0" fontId="3" fillId="0" borderId="10" xfId="0" applyFont="1" applyFill="1" applyBorder="1" applyAlignment="1" applyProtection="1" quotePrefix="1">
      <alignment horizontal="left" wrapText="1"/>
      <protection hidden="1"/>
    </xf>
    <xf numFmtId="0" fontId="9" fillId="0" borderId="10" xfId="0" applyFont="1" applyFill="1" applyBorder="1" applyAlignment="1" applyProtection="1">
      <alignment horizontal="center" vertical="center"/>
      <protection hidden="1"/>
    </xf>
    <xf numFmtId="183" fontId="88" fillId="0" borderId="0" xfId="0" applyNumberFormat="1" applyFont="1" applyFill="1" applyBorder="1" applyAlignment="1" applyProtection="1" quotePrefix="1">
      <alignment horizontal="left" vertical="top" wrapText="1"/>
      <protection hidden="1"/>
    </xf>
    <xf numFmtId="41" fontId="88" fillId="0" borderId="0" xfId="0" applyNumberFormat="1" applyFont="1" applyFill="1" applyBorder="1" applyAlignment="1" applyProtection="1">
      <alignment/>
      <protection hidden="1"/>
    </xf>
    <xf numFmtId="10" fontId="9" fillId="0" borderId="10" xfId="0" applyNumberFormat="1" applyFont="1" applyFill="1" applyBorder="1" applyAlignment="1" applyProtection="1">
      <alignment horizontal="center" vertical="center" shrinkToFit="1"/>
      <protection hidden="1"/>
    </xf>
    <xf numFmtId="10" fontId="9" fillId="0" borderId="10" xfId="0" applyNumberFormat="1" applyFont="1" applyFill="1" applyBorder="1" applyAlignment="1" applyProtection="1">
      <alignment horizontal="center" vertical="center"/>
      <protection hidden="1"/>
    </xf>
    <xf numFmtId="0" fontId="92" fillId="0" borderId="0" xfId="0" applyFont="1" applyAlignment="1">
      <alignment vertical="center"/>
    </xf>
    <xf numFmtId="0" fontId="92" fillId="33" borderId="0" xfId="0" applyFont="1" applyFill="1" applyAlignment="1">
      <alignment vertical="center"/>
    </xf>
    <xf numFmtId="0" fontId="92" fillId="33" borderId="0" xfId="0" applyFont="1" applyFill="1" applyBorder="1" applyAlignment="1">
      <alignment horizontal="center" vertical="center"/>
    </xf>
    <xf numFmtId="0" fontId="93" fillId="33" borderId="0" xfId="0" applyFont="1" applyFill="1" applyBorder="1" applyAlignment="1">
      <alignment vertical="center"/>
    </xf>
    <xf numFmtId="0" fontId="92" fillId="33" borderId="10" xfId="0" applyFont="1" applyFill="1" applyBorder="1" applyAlignment="1">
      <alignment vertical="center" wrapText="1"/>
    </xf>
    <xf numFmtId="0" fontId="92" fillId="33" borderId="10" xfId="0" applyFont="1" applyFill="1" applyBorder="1" applyAlignment="1">
      <alignment horizontal="center" vertical="center" wrapText="1"/>
    </xf>
    <xf numFmtId="0" fontId="92" fillId="33" borderId="11" xfId="0" applyFont="1" applyFill="1" applyBorder="1" applyAlignment="1">
      <alignment vertical="center" wrapText="1"/>
    </xf>
    <xf numFmtId="0" fontId="92" fillId="33" borderId="12" xfId="0" applyFont="1" applyFill="1" applyBorder="1" applyAlignment="1">
      <alignment vertical="center" wrapText="1"/>
    </xf>
    <xf numFmtId="0" fontId="88" fillId="0" borderId="0" xfId="0" applyFont="1" applyAlignment="1">
      <alignment vertical="center"/>
    </xf>
    <xf numFmtId="2" fontId="88" fillId="0" borderId="0" xfId="0" applyNumberFormat="1" applyFont="1" applyAlignment="1">
      <alignment vertical="center"/>
    </xf>
    <xf numFmtId="0" fontId="92" fillId="33" borderId="0" xfId="0" applyFont="1" applyFill="1" applyAlignment="1">
      <alignment vertical="center" wrapText="1"/>
    </xf>
    <xf numFmtId="0" fontId="92" fillId="33" borderId="0" xfId="0" applyFont="1" applyFill="1" applyAlignment="1">
      <alignment vertical="top" wrapText="1"/>
    </xf>
    <xf numFmtId="0" fontId="92" fillId="33" borderId="0" xfId="0" applyFont="1" applyFill="1" applyAlignment="1">
      <alignment/>
    </xf>
    <xf numFmtId="0" fontId="92" fillId="0" borderId="0" xfId="0" applyFont="1" applyAlignment="1">
      <alignment/>
    </xf>
    <xf numFmtId="0" fontId="92" fillId="33" borderId="0" xfId="0" applyFont="1" applyFill="1" applyAlignment="1">
      <alignment horizontal="center"/>
    </xf>
    <xf numFmtId="0" fontId="92" fillId="33" borderId="10" xfId="0" applyFont="1" applyFill="1" applyBorder="1" applyAlignment="1">
      <alignment vertical="top"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wrapText="1"/>
    </xf>
    <xf numFmtId="0" fontId="92" fillId="33" borderId="11" xfId="0" applyFont="1" applyFill="1" applyBorder="1" applyAlignment="1">
      <alignment vertical="top" wrapText="1"/>
    </xf>
    <xf numFmtId="0" fontId="92" fillId="33" borderId="12" xfId="0" applyFont="1" applyFill="1" applyBorder="1" applyAlignment="1">
      <alignment vertical="top" wrapText="1"/>
    </xf>
    <xf numFmtId="0" fontId="92" fillId="33" borderId="0" xfId="0" applyFont="1" applyFill="1" applyAlignment="1">
      <alignment horizontal="left" vertical="top" wrapText="1"/>
    </xf>
    <xf numFmtId="0" fontId="92" fillId="33" borderId="10" xfId="0" applyFont="1" applyFill="1" applyBorder="1" applyAlignment="1">
      <alignment vertical="top" wrapText="1"/>
    </xf>
    <xf numFmtId="0" fontId="94" fillId="33" borderId="0" xfId="0" applyFont="1" applyFill="1" applyAlignment="1">
      <alignment/>
    </xf>
    <xf numFmtId="0" fontId="94" fillId="33" borderId="0" xfId="0" applyFont="1" applyFill="1" applyAlignment="1">
      <alignment vertical="top" wrapText="1"/>
    </xf>
    <xf numFmtId="0" fontId="94" fillId="33" borderId="0" xfId="0" applyFont="1" applyFill="1" applyAlignment="1">
      <alignment horizontal="center"/>
    </xf>
    <xf numFmtId="0" fontId="94" fillId="33" borderId="11" xfId="0" applyFont="1" applyFill="1" applyBorder="1" applyAlignment="1">
      <alignment horizontal="center" vertical="center" wrapText="1"/>
    </xf>
    <xf numFmtId="0" fontId="94" fillId="33" borderId="12" xfId="0" applyFont="1" applyFill="1" applyBorder="1" applyAlignment="1">
      <alignment horizontal="center" vertical="center" wrapText="1"/>
    </xf>
    <xf numFmtId="0" fontId="94" fillId="33" borderId="10" xfId="0" applyFont="1" applyFill="1" applyBorder="1" applyAlignment="1">
      <alignment horizontal="center" wrapText="1"/>
    </xf>
    <xf numFmtId="0" fontId="94" fillId="33" borderId="10" xfId="0" applyFont="1" applyFill="1" applyBorder="1" applyAlignment="1">
      <alignment vertical="top" wrapText="1"/>
    </xf>
    <xf numFmtId="0" fontId="94" fillId="33" borderId="11" xfId="0" applyFont="1" applyFill="1" applyBorder="1" applyAlignment="1">
      <alignment vertical="top" wrapText="1"/>
    </xf>
    <xf numFmtId="0" fontId="94" fillId="33" borderId="12" xfId="0" applyFont="1" applyFill="1" applyBorder="1" applyAlignment="1">
      <alignment vertical="top" wrapText="1"/>
    </xf>
    <xf numFmtId="0" fontId="94" fillId="33" borderId="10" xfId="0" applyFont="1" applyFill="1" applyBorder="1" applyAlignment="1">
      <alignment horizontal="center" vertical="center" wrapText="1"/>
    </xf>
    <xf numFmtId="49" fontId="94" fillId="33" borderId="10" xfId="0" applyNumberFormat="1" applyFont="1" applyFill="1" applyBorder="1" applyAlignment="1">
      <alignment horizontal="center" vertical="center" wrapText="1"/>
    </xf>
    <xf numFmtId="0" fontId="95" fillId="33" borderId="12" xfId="0" applyFont="1" applyFill="1" applyBorder="1" applyAlignment="1">
      <alignment vertical="top" wrapText="1"/>
    </xf>
    <xf numFmtId="0" fontId="95" fillId="33" borderId="10" xfId="0" applyFont="1" applyFill="1" applyBorder="1" applyAlignment="1">
      <alignment vertical="top" wrapText="1"/>
    </xf>
    <xf numFmtId="0" fontId="94" fillId="33" borderId="13" xfId="0" applyFont="1" applyFill="1" applyBorder="1" applyAlignment="1">
      <alignment vertical="top" wrapText="1"/>
    </xf>
    <xf numFmtId="0" fontId="94" fillId="33" borderId="14" xfId="0" applyFont="1" applyFill="1" applyBorder="1" applyAlignment="1">
      <alignment vertical="top" wrapText="1"/>
    </xf>
    <xf numFmtId="0" fontId="95" fillId="33" borderId="11" xfId="0" applyFont="1" applyFill="1" applyBorder="1" applyAlignment="1">
      <alignment vertical="top" wrapText="1"/>
    </xf>
    <xf numFmtId="0" fontId="92" fillId="33" borderId="10" xfId="0" applyFont="1" applyFill="1" applyBorder="1" applyAlignment="1">
      <alignment vertical="center" wrapText="1"/>
    </xf>
    <xf numFmtId="0" fontId="92" fillId="33" borderId="10" xfId="0" applyFont="1" applyFill="1" applyBorder="1" applyAlignment="1">
      <alignment vertical="center" wrapText="1"/>
    </xf>
    <xf numFmtId="0" fontId="92" fillId="33" borderId="10" xfId="0" applyFont="1" applyFill="1" applyBorder="1" applyAlignment="1">
      <alignment vertical="top" wrapText="1"/>
    </xf>
    <xf numFmtId="14" fontId="92" fillId="0" borderId="0" xfId="0" applyNumberFormat="1" applyFont="1" applyAlignment="1">
      <alignment vertical="center"/>
    </xf>
    <xf numFmtId="0" fontId="92" fillId="33" borderId="15" xfId="0" applyFont="1" applyFill="1" applyBorder="1" applyAlignment="1">
      <alignment vertical="center" wrapText="1"/>
    </xf>
    <xf numFmtId="0" fontId="92" fillId="33" borderId="0" xfId="0" applyFont="1" applyFill="1" applyAlignment="1">
      <alignment vertical="top" wrapText="1"/>
    </xf>
    <xf numFmtId="49" fontId="92" fillId="33" borderId="10" xfId="0" applyNumberFormat="1" applyFont="1" applyFill="1" applyBorder="1" applyAlignment="1">
      <alignment horizontal="center" wrapText="1"/>
    </xf>
    <xf numFmtId="2" fontId="92" fillId="0" borderId="0" xfId="0" applyNumberFormat="1" applyFont="1" applyAlignment="1">
      <alignment vertical="center"/>
    </xf>
    <xf numFmtId="0" fontId="92" fillId="33" borderId="11" xfId="0" applyFont="1" applyFill="1" applyBorder="1" applyAlignment="1">
      <alignment horizontal="center" vertical="center" wrapText="1"/>
    </xf>
    <xf numFmtId="0" fontId="92" fillId="33" borderId="12" xfId="0" applyFont="1" applyFill="1" applyBorder="1" applyAlignment="1">
      <alignment horizontal="center" wrapText="1"/>
    </xf>
    <xf numFmtId="0" fontId="92" fillId="33" borderId="0" xfId="0" applyFont="1" applyFill="1" applyAlignment="1">
      <alignment vertical="top" wrapText="1"/>
    </xf>
    <xf numFmtId="49" fontId="92" fillId="33" borderId="12" xfId="0" applyNumberFormat="1" applyFont="1" applyFill="1" applyBorder="1" applyAlignment="1">
      <alignment horizontal="center" wrapText="1"/>
    </xf>
    <xf numFmtId="0" fontId="92" fillId="33" borderId="0" xfId="0" applyFont="1" applyFill="1" applyBorder="1" applyAlignment="1">
      <alignment vertical="top" wrapText="1"/>
    </xf>
    <xf numFmtId="0" fontId="92" fillId="33" borderId="0" xfId="0" applyFont="1" applyFill="1" applyBorder="1" applyAlignment="1">
      <alignment horizontal="center" wrapText="1"/>
    </xf>
    <xf numFmtId="0" fontId="92" fillId="0" borderId="0" xfId="0" applyFont="1" applyBorder="1" applyAlignment="1">
      <alignment/>
    </xf>
    <xf numFmtId="49" fontId="92" fillId="33" borderId="0" xfId="0" applyNumberFormat="1" applyFont="1" applyFill="1" applyBorder="1" applyAlignment="1">
      <alignment horizontal="center" wrapText="1"/>
    </xf>
    <xf numFmtId="190" fontId="92" fillId="33" borderId="0" xfId="0" applyNumberFormat="1" applyFont="1" applyFill="1" applyBorder="1" applyAlignment="1">
      <alignment vertical="top" wrapText="1"/>
    </xf>
    <xf numFmtId="4" fontId="9" fillId="34" borderId="10" xfId="0" applyNumberFormat="1" applyFont="1" applyFill="1" applyBorder="1" applyAlignment="1" applyProtection="1">
      <alignment horizontal="center" vertical="center" shrinkToFit="1"/>
      <protection hidden="1"/>
    </xf>
    <xf numFmtId="10" fontId="9" fillId="34" borderId="10" xfId="0" applyNumberFormat="1" applyFont="1" applyFill="1" applyBorder="1" applyAlignment="1" applyProtection="1">
      <alignment horizontal="center" vertical="center"/>
      <protection hidden="1"/>
    </xf>
    <xf numFmtId="187" fontId="9" fillId="34" borderId="10" xfId="0" applyNumberFormat="1" applyFont="1" applyFill="1" applyBorder="1" applyAlignment="1" applyProtection="1">
      <alignment horizontal="center" vertical="center" shrinkToFit="1"/>
      <protection hidden="1"/>
    </xf>
    <xf numFmtId="4" fontId="3" fillId="34" borderId="10" xfId="0" applyNumberFormat="1" applyFont="1" applyFill="1" applyBorder="1" applyAlignment="1" applyProtection="1">
      <alignment horizontal="center" vertical="center" shrinkToFit="1"/>
      <protection hidden="1"/>
    </xf>
    <xf numFmtId="10" fontId="3" fillId="34" borderId="10" xfId="0" applyNumberFormat="1" applyFont="1" applyFill="1" applyBorder="1" applyAlignment="1" applyProtection="1">
      <alignment horizontal="center" vertical="center"/>
      <protection hidden="1"/>
    </xf>
    <xf numFmtId="185" fontId="7" fillId="34" borderId="10" xfId="0" applyNumberFormat="1" applyFont="1" applyFill="1" applyBorder="1" applyAlignment="1" applyProtection="1">
      <alignment horizontal="center" vertical="center"/>
      <protection hidden="1"/>
    </xf>
    <xf numFmtId="10" fontId="9" fillId="34" borderId="10" xfId="0" applyNumberFormat="1" applyFont="1" applyFill="1" applyBorder="1" applyAlignment="1" applyProtection="1">
      <alignment horizontal="center" vertical="center" shrinkToFit="1"/>
      <protection hidden="1"/>
    </xf>
    <xf numFmtId="186" fontId="3" fillId="34" borderId="10" xfId="0" applyNumberFormat="1" applyFont="1" applyFill="1" applyBorder="1" applyAlignment="1" applyProtection="1">
      <alignment horizontal="center" vertical="center" shrinkToFit="1"/>
      <protection hidden="1"/>
    </xf>
    <xf numFmtId="187" fontId="3" fillId="34" borderId="10" xfId="0" applyNumberFormat="1" applyFont="1" applyFill="1" applyBorder="1" applyAlignment="1" applyProtection="1">
      <alignment horizontal="center" vertical="center" shrinkToFit="1"/>
      <protection hidden="1"/>
    </xf>
    <xf numFmtId="10" fontId="3" fillId="34" borderId="10" xfId="0" applyNumberFormat="1" applyFont="1" applyFill="1" applyBorder="1" applyAlignment="1" applyProtection="1">
      <alignment horizontal="center" vertical="center" shrinkToFit="1"/>
      <protection hidden="1"/>
    </xf>
    <xf numFmtId="186" fontId="9" fillId="34" borderId="10" xfId="0" applyNumberFormat="1" applyFont="1" applyFill="1" applyBorder="1" applyAlignment="1" applyProtection="1">
      <alignment horizontal="center" vertical="center" shrinkToFit="1"/>
      <protection hidden="1"/>
    </xf>
    <xf numFmtId="0" fontId="92" fillId="33" borderId="0" xfId="0" applyFont="1" applyFill="1" applyAlignment="1">
      <alignment vertical="center" wrapText="1"/>
    </xf>
    <xf numFmtId="0" fontId="92" fillId="33" borderId="10" xfId="0" applyFont="1" applyFill="1" applyBorder="1" applyAlignment="1">
      <alignment horizontal="center" vertical="center" wrapText="1"/>
    </xf>
    <xf numFmtId="0" fontId="92" fillId="34" borderId="10" xfId="0" applyFont="1" applyFill="1" applyBorder="1" applyAlignment="1">
      <alignment vertical="top" wrapText="1"/>
    </xf>
    <xf numFmtId="0" fontId="92" fillId="34" borderId="11" xfId="0" applyFont="1" applyFill="1" applyBorder="1" applyAlignment="1">
      <alignment vertical="top" wrapText="1"/>
    </xf>
    <xf numFmtId="0" fontId="92" fillId="33" borderId="0" xfId="0" applyFont="1" applyFill="1" applyAlignment="1">
      <alignment horizontal="right" vertical="center"/>
    </xf>
    <xf numFmtId="190" fontId="92" fillId="33" borderId="10" xfId="0" applyNumberFormat="1" applyFont="1" applyFill="1" applyBorder="1" applyAlignment="1">
      <alignment horizontal="center" wrapText="1"/>
    </xf>
    <xf numFmtId="190" fontId="92" fillId="34" borderId="10" xfId="0" applyNumberFormat="1" applyFont="1" applyFill="1" applyBorder="1" applyAlignment="1">
      <alignment horizontal="center" wrapText="1"/>
    </xf>
    <xf numFmtId="190" fontId="3" fillId="34" borderId="10" xfId="0" applyNumberFormat="1" applyFont="1" applyFill="1" applyBorder="1" applyAlignment="1">
      <alignment horizontal="center" wrapText="1"/>
    </xf>
    <xf numFmtId="190" fontId="3" fillId="34" borderId="12" xfId="0" applyNumberFormat="1" applyFont="1" applyFill="1" applyBorder="1" applyAlignment="1">
      <alignment horizontal="center" wrapText="1"/>
    </xf>
    <xf numFmtId="198" fontId="92" fillId="34" borderId="10" xfId="0" applyNumberFormat="1" applyFont="1" applyFill="1" applyBorder="1" applyAlignment="1">
      <alignment horizontal="center" wrapText="1"/>
    </xf>
    <xf numFmtId="190" fontId="92" fillId="34" borderId="12" xfId="0" applyNumberFormat="1" applyFont="1" applyFill="1" applyBorder="1" applyAlignment="1">
      <alignment horizontal="center" wrapText="1"/>
    </xf>
    <xf numFmtId="0" fontId="92" fillId="0" borderId="0" xfId="0" applyFont="1" applyAlignment="1">
      <alignment horizontal="center" vertical="center"/>
    </xf>
    <xf numFmtId="0" fontId="96" fillId="0" borderId="0" xfId="0" applyFont="1" applyAlignment="1">
      <alignment vertical="center"/>
    </xf>
    <xf numFmtId="0" fontId="97" fillId="35" borderId="0" xfId="0" applyFont="1" applyFill="1" applyAlignment="1">
      <alignment vertical="center"/>
    </xf>
    <xf numFmtId="0" fontId="97" fillId="0" borderId="0" xfId="0" applyFont="1" applyAlignment="1">
      <alignment horizontal="justify" vertical="top" wrapText="1"/>
    </xf>
    <xf numFmtId="0" fontId="19" fillId="0" borderId="0" xfId="0" applyFont="1" applyAlignment="1">
      <alignment horizontal="justify" wrapText="1"/>
    </xf>
    <xf numFmtId="190" fontId="92" fillId="36" borderId="10" xfId="0" applyNumberFormat="1" applyFont="1" applyFill="1" applyBorder="1" applyAlignment="1">
      <alignment horizontal="center" wrapText="1"/>
    </xf>
    <xf numFmtId="198" fontId="92" fillId="36" borderId="10" xfId="0" applyNumberFormat="1" applyFont="1" applyFill="1" applyBorder="1" applyAlignment="1">
      <alignment horizontal="center" wrapText="1"/>
    </xf>
    <xf numFmtId="0" fontId="92" fillId="36" borderId="10" xfId="0" applyFont="1" applyFill="1" applyBorder="1" applyAlignment="1">
      <alignment vertical="center"/>
    </xf>
    <xf numFmtId="1" fontId="92" fillId="36" borderId="10" xfId="0" applyNumberFormat="1" applyFont="1" applyFill="1" applyBorder="1" applyAlignment="1">
      <alignment vertical="center"/>
    </xf>
    <xf numFmtId="0" fontId="92" fillId="34" borderId="10" xfId="0" applyFont="1" applyFill="1" applyBorder="1" applyAlignment="1">
      <alignment horizontal="center" vertical="center" wrapText="1"/>
    </xf>
    <xf numFmtId="14" fontId="92" fillId="34" borderId="10" xfId="0" applyNumberFormat="1" applyFont="1" applyFill="1" applyBorder="1" applyAlignment="1">
      <alignment horizontal="center" vertical="center" wrapText="1"/>
    </xf>
    <xf numFmtId="190" fontId="92" fillId="36" borderId="12" xfId="0" applyNumberFormat="1" applyFont="1" applyFill="1" applyBorder="1" applyAlignment="1">
      <alignment horizontal="center" wrapText="1"/>
    </xf>
    <xf numFmtId="190" fontId="3" fillId="36" borderId="10" xfId="61" applyNumberFormat="1"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wrapText="1"/>
      <protection hidden="1"/>
    </xf>
    <xf numFmtId="0" fontId="92" fillId="36" borderId="16" xfId="0" applyFont="1" applyFill="1" applyBorder="1" applyAlignment="1">
      <alignment horizontal="center" vertical="center"/>
    </xf>
    <xf numFmtId="0" fontId="88" fillId="0" borderId="0" xfId="0" applyFont="1" applyAlignment="1">
      <alignment horizontal="center" vertical="center"/>
    </xf>
    <xf numFmtId="202" fontId="88" fillId="0" borderId="0" xfId="0" applyNumberFormat="1" applyFont="1" applyAlignment="1">
      <alignment horizontal="center" vertical="center"/>
    </xf>
    <xf numFmtId="0" fontId="92" fillId="36" borderId="17" xfId="0" applyFont="1" applyFill="1" applyBorder="1" applyAlignment="1">
      <alignment horizontal="center" vertical="center"/>
    </xf>
    <xf numFmtId="0" fontId="92" fillId="0" borderId="0" xfId="0" applyFont="1" applyFill="1" applyBorder="1" applyAlignment="1">
      <alignment horizontal="center" vertical="center"/>
    </xf>
    <xf numFmtId="0" fontId="92" fillId="0" borderId="0" xfId="0" applyFont="1" applyBorder="1" applyAlignment="1">
      <alignment vertical="center"/>
    </xf>
    <xf numFmtId="199" fontId="92" fillId="34" borderId="18" xfId="0" applyNumberFormat="1" applyFont="1" applyFill="1" applyBorder="1" applyAlignment="1">
      <alignment horizontal="center" vertical="center"/>
    </xf>
    <xf numFmtId="199" fontId="92" fillId="34" borderId="18" xfId="0" applyNumberFormat="1" applyFont="1" applyFill="1" applyBorder="1" applyAlignment="1">
      <alignment horizontal="center"/>
    </xf>
    <xf numFmtId="189" fontId="92" fillId="34" borderId="18" xfId="0" applyNumberFormat="1" applyFont="1" applyFill="1" applyBorder="1" applyAlignment="1">
      <alignment horizontal="center"/>
    </xf>
    <xf numFmtId="169" fontId="94" fillId="34" borderId="11" xfId="0" applyNumberFormat="1" applyFont="1" applyFill="1" applyBorder="1" applyAlignment="1">
      <alignment vertical="top" wrapText="1"/>
    </xf>
    <xf numFmtId="169" fontId="94" fillId="34" borderId="10" xfId="0" applyNumberFormat="1" applyFont="1" applyFill="1" applyBorder="1" applyAlignment="1">
      <alignment vertical="top" wrapText="1"/>
    </xf>
    <xf numFmtId="169" fontId="94" fillId="34" borderId="12" xfId="0" applyNumberFormat="1" applyFont="1" applyFill="1" applyBorder="1" applyAlignment="1">
      <alignment horizontal="center" vertical="center" wrapText="1"/>
    </xf>
    <xf numFmtId="169" fontId="94" fillId="33" borderId="11" xfId="0" applyNumberFormat="1" applyFont="1" applyFill="1" applyBorder="1" applyAlignment="1">
      <alignment vertical="top" wrapText="1"/>
    </xf>
    <xf numFmtId="169" fontId="94" fillId="34" borderId="10" xfId="0" applyNumberFormat="1" applyFont="1" applyFill="1" applyBorder="1" applyAlignment="1">
      <alignment horizontal="center" vertical="center" wrapText="1"/>
    </xf>
    <xf numFmtId="169" fontId="94" fillId="34" borderId="12" xfId="0" applyNumberFormat="1" applyFont="1" applyFill="1" applyBorder="1" applyAlignment="1">
      <alignment horizontal="center" vertical="top" wrapText="1"/>
    </xf>
    <xf numFmtId="169" fontId="94" fillId="33" borderId="10" xfId="0" applyNumberFormat="1" applyFont="1" applyFill="1" applyBorder="1" applyAlignment="1">
      <alignment vertical="top" wrapText="1"/>
    </xf>
    <xf numFmtId="0" fontId="97" fillId="0" borderId="0" xfId="0" applyFont="1" applyAlignment="1">
      <alignment horizontal="justify" vertical="center" wrapText="1"/>
    </xf>
    <xf numFmtId="0" fontId="98" fillId="0" borderId="0" xfId="0" applyFont="1" applyAlignment="1">
      <alignment horizontal="center" vertical="center" wrapText="1"/>
    </xf>
    <xf numFmtId="0" fontId="19" fillId="0" borderId="0" xfId="0" applyFont="1" applyAlignment="1">
      <alignment horizontal="justify" vertical="top" wrapText="1"/>
    </xf>
    <xf numFmtId="0" fontId="97" fillId="0" borderId="0" xfId="0" applyFont="1" applyAlignment="1">
      <alignment horizontal="justify" vertical="top" wrapText="1"/>
    </xf>
    <xf numFmtId="0" fontId="19" fillId="0" borderId="0" xfId="0" applyFont="1" applyAlignment="1">
      <alignment horizontal="justify" vertical="center" wrapText="1"/>
    </xf>
    <xf numFmtId="0" fontId="19" fillId="0" borderId="0" xfId="0" applyFont="1" applyAlignment="1">
      <alignment horizontal="justify" vertical="center" wrapText="1"/>
    </xf>
    <xf numFmtId="0" fontId="97" fillId="0" borderId="0" xfId="0" applyFont="1" applyAlignment="1">
      <alignment horizontal="justify" wrapText="1"/>
    </xf>
    <xf numFmtId="0" fontId="19" fillId="0" borderId="0" xfId="0" applyFont="1" applyAlignment="1">
      <alignment horizontal="justify" wrapText="1"/>
    </xf>
    <xf numFmtId="0" fontId="97" fillId="0" borderId="0" xfId="0" applyFont="1" applyAlignment="1">
      <alignment horizontal="left"/>
    </xf>
    <xf numFmtId="0" fontId="99" fillId="0" borderId="0" xfId="0" applyFont="1" applyFill="1" applyBorder="1" applyAlignment="1">
      <alignment horizontal="center" vertical="center" wrapText="1"/>
    </xf>
    <xf numFmtId="0" fontId="92" fillId="33" borderId="0" xfId="0" applyFont="1" applyFill="1" applyAlignment="1">
      <alignment horizontal="left" vertical="top" wrapText="1"/>
    </xf>
    <xf numFmtId="0" fontId="92" fillId="0" borderId="19" xfId="0" applyFont="1" applyBorder="1" applyAlignment="1">
      <alignment horizontal="center" vertical="center" wrapText="1"/>
    </xf>
    <xf numFmtId="0" fontId="92" fillId="0" borderId="10" xfId="0" applyFont="1" applyBorder="1" applyAlignment="1">
      <alignment horizontal="center" vertical="center" wrapText="1"/>
    </xf>
    <xf numFmtId="0" fontId="92" fillId="0" borderId="20" xfId="0" applyFont="1" applyBorder="1" applyAlignment="1">
      <alignment horizontal="center" vertical="center" wrapText="1"/>
    </xf>
    <xf numFmtId="199" fontId="92" fillId="34" borderId="10" xfId="0" applyNumberFormat="1" applyFont="1" applyFill="1" applyBorder="1" applyAlignment="1">
      <alignment horizontal="center" vertical="center"/>
    </xf>
    <xf numFmtId="0" fontId="92" fillId="36" borderId="10" xfId="0" applyFont="1" applyFill="1" applyBorder="1" applyAlignment="1">
      <alignment horizontal="center" vertical="center" wrapText="1"/>
    </xf>
    <xf numFmtId="0" fontId="99" fillId="33" borderId="0" xfId="0" applyFont="1" applyFill="1" applyAlignment="1">
      <alignment horizontal="center" vertical="center"/>
    </xf>
    <xf numFmtId="0" fontId="100" fillId="33" borderId="0" xfId="0" applyFont="1" applyFill="1" applyAlignment="1">
      <alignment vertical="center"/>
    </xf>
    <xf numFmtId="1" fontId="88" fillId="0" borderId="21" xfId="0" applyNumberFormat="1" applyFont="1" applyFill="1" applyBorder="1" applyAlignment="1">
      <alignment horizontal="center" vertical="center"/>
    </xf>
    <xf numFmtId="199" fontId="88" fillId="0" borderId="21" xfId="0" applyNumberFormat="1" applyFont="1" applyFill="1" applyBorder="1" applyAlignment="1">
      <alignment horizontal="center" vertical="center"/>
    </xf>
    <xf numFmtId="0" fontId="88" fillId="0" borderId="21" xfId="0" applyFont="1" applyFill="1" applyBorder="1" applyAlignment="1">
      <alignment horizontal="center" vertical="center"/>
    </xf>
    <xf numFmtId="0" fontId="92" fillId="33" borderId="0" xfId="0" applyFont="1" applyFill="1" applyAlignment="1">
      <alignment vertical="center" wrapText="1"/>
    </xf>
    <xf numFmtId="0" fontId="92" fillId="34" borderId="0" xfId="0" applyNumberFormat="1" applyFont="1" applyFill="1" applyBorder="1" applyAlignment="1">
      <alignment horizontal="center" vertical="center"/>
    </xf>
    <xf numFmtId="0" fontId="93" fillId="36" borderId="15" xfId="0" applyFont="1" applyFill="1" applyBorder="1" applyAlignment="1">
      <alignment vertical="center" wrapText="1"/>
    </xf>
    <xf numFmtId="0" fontId="0" fillId="36" borderId="22" xfId="0" applyFill="1" applyBorder="1" applyAlignment="1">
      <alignment vertical="center" wrapText="1"/>
    </xf>
    <xf numFmtId="0" fontId="0" fillId="36" borderId="19" xfId="0" applyFill="1" applyBorder="1" applyAlignment="1">
      <alignment vertical="center" wrapText="1"/>
    </xf>
    <xf numFmtId="0" fontId="99" fillId="0" borderId="0" xfId="0" applyFont="1" applyBorder="1" applyAlignment="1">
      <alignment horizontal="center" vertical="center" wrapText="1"/>
    </xf>
    <xf numFmtId="0" fontId="99" fillId="0" borderId="23" xfId="0" applyFont="1" applyBorder="1" applyAlignment="1">
      <alignment horizontal="center" vertical="center" wrapText="1"/>
    </xf>
    <xf numFmtId="190" fontId="92" fillId="36" borderId="11" xfId="0" applyNumberFormat="1" applyFont="1" applyFill="1" applyBorder="1" applyAlignment="1">
      <alignment horizontal="center" wrapText="1"/>
    </xf>
    <xf numFmtId="190" fontId="92" fillId="36" borderId="12" xfId="0" applyNumberFormat="1" applyFont="1" applyFill="1" applyBorder="1" applyAlignment="1">
      <alignment horizontal="center" wrapText="1"/>
    </xf>
    <xf numFmtId="49" fontId="92" fillId="36" borderId="18" xfId="0" applyNumberFormat="1" applyFont="1" applyFill="1" applyBorder="1" applyAlignment="1">
      <alignment horizontal="center" vertical="center" wrapText="1"/>
    </xf>
    <xf numFmtId="49" fontId="93" fillId="36" borderId="18" xfId="0" applyNumberFormat="1" applyFont="1" applyFill="1" applyBorder="1" applyAlignment="1">
      <alignment vertical="center"/>
    </xf>
    <xf numFmtId="0" fontId="93" fillId="36" borderId="15" xfId="0" applyFont="1" applyFill="1" applyBorder="1" applyAlignment="1">
      <alignment vertical="center"/>
    </xf>
    <xf numFmtId="0" fontId="0" fillId="36" borderId="22" xfId="0" applyFill="1" applyBorder="1" applyAlignment="1">
      <alignment vertical="center"/>
    </xf>
    <xf numFmtId="0" fontId="0" fillId="36" borderId="19" xfId="0" applyFill="1" applyBorder="1" applyAlignment="1">
      <alignment vertical="center"/>
    </xf>
    <xf numFmtId="0" fontId="92" fillId="33" borderId="0" xfId="0" applyFont="1" applyFill="1" applyAlignment="1">
      <alignment horizontal="center" vertical="center" wrapText="1"/>
    </xf>
    <xf numFmtId="0" fontId="93" fillId="33" borderId="0" xfId="0" applyFont="1" applyFill="1" applyAlignment="1">
      <alignment vertical="center"/>
    </xf>
    <xf numFmtId="0" fontId="92" fillId="33" borderId="11" xfId="0" applyFont="1" applyFill="1" applyBorder="1" applyAlignment="1">
      <alignment horizontal="center" wrapText="1"/>
    </xf>
    <xf numFmtId="0" fontId="92" fillId="33" borderId="12" xfId="0" applyFont="1" applyFill="1" applyBorder="1" applyAlignment="1">
      <alignment horizontal="center" wrapText="1"/>
    </xf>
    <xf numFmtId="0" fontId="92" fillId="33" borderId="18" xfId="0" applyFont="1" applyFill="1" applyBorder="1" applyAlignment="1">
      <alignment horizontal="center" vertical="center" wrapText="1"/>
    </xf>
    <xf numFmtId="0" fontId="93" fillId="33" borderId="18" xfId="0" applyFont="1" applyFill="1" applyBorder="1" applyAlignment="1">
      <alignment vertical="center"/>
    </xf>
    <xf numFmtId="0" fontId="92" fillId="33" borderId="0" xfId="0" applyFont="1" applyFill="1" applyAlignment="1">
      <alignment horizontal="center" vertical="top" wrapText="1"/>
    </xf>
    <xf numFmtId="0" fontId="93" fillId="33" borderId="0" xfId="0" applyFont="1" applyFill="1" applyAlignment="1">
      <alignment/>
    </xf>
    <xf numFmtId="198" fontId="92" fillId="36" borderId="11" xfId="0" applyNumberFormat="1" applyFont="1" applyFill="1" applyBorder="1" applyAlignment="1">
      <alignment horizontal="center" wrapText="1"/>
    </xf>
    <xf numFmtId="198" fontId="92" fillId="36" borderId="12" xfId="0" applyNumberFormat="1" applyFont="1" applyFill="1" applyBorder="1" applyAlignment="1">
      <alignment horizontal="center" wrapText="1"/>
    </xf>
    <xf numFmtId="179" fontId="92" fillId="34" borderId="15" xfId="0" applyNumberFormat="1" applyFont="1" applyFill="1" applyBorder="1" applyAlignment="1">
      <alignment horizontal="right" vertical="top" wrapText="1"/>
    </xf>
    <xf numFmtId="179" fontId="0" fillId="34" borderId="22" xfId="0" applyNumberFormat="1" applyFill="1" applyBorder="1" applyAlignment="1">
      <alignment horizontal="right"/>
    </xf>
    <xf numFmtId="179" fontId="0" fillId="34" borderId="19" xfId="0" applyNumberFormat="1" applyFill="1" applyBorder="1" applyAlignment="1">
      <alignment horizontal="right"/>
    </xf>
    <xf numFmtId="0" fontId="92" fillId="33" borderId="18" xfId="0" applyFont="1" applyFill="1" applyBorder="1" applyAlignment="1">
      <alignment horizontal="center" vertical="top" wrapText="1"/>
    </xf>
    <xf numFmtId="0" fontId="93" fillId="33" borderId="18" xfId="0" applyFont="1" applyFill="1" applyBorder="1" applyAlignment="1">
      <alignment/>
    </xf>
    <xf numFmtId="190" fontId="0" fillId="36" borderId="12" xfId="0" applyNumberFormat="1" applyFill="1" applyBorder="1" applyAlignment="1">
      <alignment horizontal="center" wrapText="1"/>
    </xf>
    <xf numFmtId="190" fontId="92" fillId="0" borderId="0" xfId="0" applyNumberFormat="1" applyFont="1" applyFill="1" applyBorder="1" applyAlignment="1">
      <alignment horizontal="right" vertical="center" wrapText="1"/>
    </xf>
    <xf numFmtId="169" fontId="92" fillId="34" borderId="18" xfId="0" applyNumberFormat="1" applyFont="1" applyFill="1" applyBorder="1" applyAlignment="1">
      <alignment horizontal="center" vertical="top" wrapText="1"/>
    </xf>
    <xf numFmtId="169" fontId="93" fillId="34" borderId="18" xfId="0" applyNumberFormat="1" applyFont="1" applyFill="1" applyBorder="1" applyAlignment="1">
      <alignment/>
    </xf>
    <xf numFmtId="0" fontId="101" fillId="34" borderId="0" xfId="0" applyFont="1" applyFill="1" applyAlignment="1">
      <alignment horizontal="center"/>
    </xf>
    <xf numFmtId="0" fontId="0" fillId="34" borderId="0" xfId="0" applyFill="1" applyAlignment="1">
      <alignment/>
    </xf>
    <xf numFmtId="190" fontId="3" fillId="34" borderId="11" xfId="0" applyNumberFormat="1" applyFont="1" applyFill="1" applyBorder="1" applyAlignment="1">
      <alignment horizontal="center" wrapText="1"/>
    </xf>
    <xf numFmtId="190" fontId="3" fillId="34" borderId="12" xfId="0" applyNumberFormat="1" applyFont="1" applyFill="1" applyBorder="1" applyAlignment="1">
      <alignment horizontal="center" wrapText="1"/>
    </xf>
    <xf numFmtId="190" fontId="92" fillId="33" borderId="0" xfId="0" applyNumberFormat="1" applyFont="1" applyFill="1" applyBorder="1" applyAlignment="1">
      <alignment horizontal="right" vertical="top" wrapText="1"/>
    </xf>
    <xf numFmtId="0" fontId="99" fillId="33" borderId="0" xfId="0" applyFont="1" applyFill="1" applyAlignment="1">
      <alignment horizontal="center" vertical="center" wrapText="1"/>
    </xf>
    <xf numFmtId="0" fontId="92" fillId="33" borderId="0" xfId="0" applyFont="1" applyFill="1" applyAlignment="1">
      <alignment vertical="top" wrapText="1"/>
    </xf>
    <xf numFmtId="177" fontId="92" fillId="34" borderId="10" xfId="0" applyNumberFormat="1" applyFont="1" applyFill="1" applyBorder="1" applyAlignment="1">
      <alignment vertical="top" wrapText="1"/>
    </xf>
    <xf numFmtId="177" fontId="93" fillId="34" borderId="10" xfId="0" applyNumberFormat="1" applyFont="1" applyFill="1" applyBorder="1" applyAlignment="1">
      <alignment/>
    </xf>
    <xf numFmtId="190" fontId="92" fillId="34" borderId="11" xfId="0" applyNumberFormat="1" applyFont="1" applyFill="1" applyBorder="1" applyAlignment="1">
      <alignment horizontal="center" wrapText="1"/>
    </xf>
    <xf numFmtId="190" fontId="92" fillId="34" borderId="12" xfId="0" applyNumberFormat="1" applyFont="1" applyFill="1" applyBorder="1" applyAlignment="1">
      <alignment horizontal="center" wrapText="1"/>
    </xf>
    <xf numFmtId="49" fontId="92" fillId="33" borderId="11" xfId="0" applyNumberFormat="1" applyFont="1" applyFill="1" applyBorder="1" applyAlignment="1">
      <alignment horizontal="center" wrapText="1"/>
    </xf>
    <xf numFmtId="49" fontId="92" fillId="33" borderId="12" xfId="0" applyNumberFormat="1" applyFont="1" applyFill="1" applyBorder="1" applyAlignment="1">
      <alignment horizontal="center" wrapText="1"/>
    </xf>
    <xf numFmtId="0" fontId="92" fillId="33" borderId="0" xfId="0" applyFont="1" applyFill="1" applyAlignment="1">
      <alignment horizontal="left" vertical="top"/>
    </xf>
    <xf numFmtId="0" fontId="92" fillId="34" borderId="0" xfId="0" applyFont="1" applyFill="1" applyAlignment="1">
      <alignment horizontal="center"/>
    </xf>
    <xf numFmtId="0" fontId="93" fillId="34" borderId="0" xfId="0" applyFont="1" applyFill="1" applyAlignment="1">
      <alignment/>
    </xf>
    <xf numFmtId="169" fontId="92" fillId="34" borderId="18" xfId="0" applyNumberFormat="1" applyFont="1" applyFill="1" applyBorder="1" applyAlignment="1">
      <alignment horizontal="center"/>
    </xf>
    <xf numFmtId="0" fontId="92" fillId="33" borderId="21" xfId="0" applyFont="1" applyFill="1" applyBorder="1" applyAlignment="1">
      <alignment horizontal="center" vertical="top" wrapText="1"/>
    </xf>
    <xf numFmtId="0" fontId="0" fillId="34" borderId="10" xfId="0" applyFill="1" applyBorder="1" applyAlignment="1">
      <alignment/>
    </xf>
    <xf numFmtId="49" fontId="92" fillId="33" borderId="0" xfId="0" applyNumberFormat="1" applyFont="1" applyFill="1" applyBorder="1" applyAlignment="1">
      <alignment horizontal="right" wrapText="1"/>
    </xf>
    <xf numFmtId="177" fontId="0" fillId="34" borderId="10" xfId="0" applyNumberFormat="1" applyFill="1" applyBorder="1" applyAlignment="1">
      <alignment/>
    </xf>
    <xf numFmtId="0" fontId="92" fillId="33" borderId="15" xfId="0" applyFont="1" applyFill="1" applyBorder="1" applyAlignment="1">
      <alignment vertical="top" wrapText="1"/>
    </xf>
    <xf numFmtId="0" fontId="92" fillId="33" borderId="22" xfId="0" applyFont="1" applyFill="1" applyBorder="1" applyAlignment="1">
      <alignment vertical="top" wrapText="1"/>
    </xf>
    <xf numFmtId="0" fontId="92" fillId="33" borderId="19" xfId="0" applyFont="1" applyFill="1" applyBorder="1" applyAlignment="1">
      <alignment vertical="top" wrapText="1"/>
    </xf>
    <xf numFmtId="169" fontId="92" fillId="34" borderId="0" xfId="0" applyNumberFormat="1" applyFont="1" applyFill="1" applyAlignment="1">
      <alignment horizontal="center" vertical="top" wrapText="1"/>
    </xf>
    <xf numFmtId="169" fontId="93" fillId="34" borderId="0" xfId="0" applyNumberFormat="1" applyFont="1" applyFill="1" applyAlignment="1">
      <alignment/>
    </xf>
    <xf numFmtId="0" fontId="93" fillId="33" borderId="21" xfId="0" applyFont="1" applyFill="1" applyBorder="1" applyAlignment="1">
      <alignment/>
    </xf>
    <xf numFmtId="198" fontId="92" fillId="34" borderId="11" xfId="0" applyNumberFormat="1" applyFont="1" applyFill="1" applyBorder="1" applyAlignment="1">
      <alignment horizontal="center" wrapText="1"/>
    </xf>
    <xf numFmtId="198" fontId="92" fillId="34" borderId="12" xfId="0" applyNumberFormat="1" applyFont="1" applyFill="1" applyBorder="1" applyAlignment="1">
      <alignment horizontal="center" wrapText="1"/>
    </xf>
    <xf numFmtId="49" fontId="94" fillId="33" borderId="11" xfId="0" applyNumberFormat="1" applyFont="1" applyFill="1" applyBorder="1" applyAlignment="1">
      <alignment horizontal="center" vertical="center" wrapText="1"/>
    </xf>
    <xf numFmtId="0" fontId="94" fillId="33" borderId="12" xfId="0" applyFont="1" applyFill="1" applyBorder="1" applyAlignment="1">
      <alignment horizontal="center" vertical="center" wrapText="1"/>
    </xf>
    <xf numFmtId="49" fontId="94" fillId="33" borderId="12" xfId="0" applyNumberFormat="1" applyFont="1" applyFill="1" applyBorder="1" applyAlignment="1">
      <alignment horizontal="center" vertical="center" wrapText="1"/>
    </xf>
    <xf numFmtId="49" fontId="94" fillId="33" borderId="24" xfId="0" applyNumberFormat="1" applyFont="1" applyFill="1" applyBorder="1" applyAlignment="1">
      <alignment horizontal="center" vertical="center" wrapText="1"/>
    </xf>
    <xf numFmtId="49" fontId="94" fillId="33" borderId="14" xfId="0" applyNumberFormat="1" applyFont="1" applyFill="1" applyBorder="1" applyAlignment="1">
      <alignment horizontal="center" vertical="center" wrapText="1"/>
    </xf>
    <xf numFmtId="0" fontId="94" fillId="33" borderId="0" xfId="0" applyFont="1" applyFill="1" applyAlignment="1">
      <alignment vertical="top" wrapText="1"/>
    </xf>
    <xf numFmtId="0" fontId="94" fillId="33" borderId="0" xfId="0" applyFont="1" applyFill="1" applyAlignment="1">
      <alignment/>
    </xf>
    <xf numFmtId="0" fontId="95" fillId="33" borderId="0" xfId="0" applyFont="1" applyFill="1" applyAlignment="1">
      <alignment horizontal="center"/>
    </xf>
    <xf numFmtId="0" fontId="94" fillId="33" borderId="0" xfId="0" applyFont="1" applyFill="1" applyAlignment="1">
      <alignment horizontal="center"/>
    </xf>
    <xf numFmtId="0" fontId="95" fillId="34" borderId="0" xfId="0" applyFont="1" applyFill="1" applyAlignment="1">
      <alignment horizontal="center"/>
    </xf>
    <xf numFmtId="0" fontId="94" fillId="34" borderId="0" xfId="0" applyFont="1" applyFill="1" applyAlignment="1">
      <alignment/>
    </xf>
    <xf numFmtId="0" fontId="94" fillId="33" borderId="11" xfId="0" applyFont="1" applyFill="1" applyBorder="1" applyAlignment="1">
      <alignment horizontal="center" vertical="center" wrapText="1"/>
    </xf>
    <xf numFmtId="0" fontId="94" fillId="34" borderId="11" xfId="0" applyFont="1" applyFill="1" applyBorder="1" applyAlignment="1">
      <alignment horizontal="center" vertical="center" wrapText="1"/>
    </xf>
    <xf numFmtId="0" fontId="94" fillId="34" borderId="12" xfId="0" applyFont="1" applyFill="1" applyBorder="1" applyAlignment="1">
      <alignment horizontal="center" vertical="center" wrapText="1"/>
    </xf>
    <xf numFmtId="0" fontId="15" fillId="33" borderId="0" xfId="0" applyFont="1" applyFill="1" applyAlignment="1" applyProtection="1" quotePrefix="1">
      <alignment horizontal="left" wrapText="1"/>
      <protection hidden="1"/>
    </xf>
    <xf numFmtId="0" fontId="4" fillId="33" borderId="0" xfId="0" applyFont="1" applyFill="1" applyAlignment="1" applyProtection="1" quotePrefix="1">
      <alignment horizontal="center"/>
      <protection hidden="1"/>
    </xf>
    <xf numFmtId="0" fontId="4" fillId="33" borderId="0" xfId="0" applyFont="1" applyFill="1" applyAlignment="1" applyProtection="1">
      <alignment horizontal="center"/>
      <protection hidden="1"/>
    </xf>
    <xf numFmtId="41" fontId="3" fillId="33" borderId="18" xfId="0" applyNumberFormat="1" applyFont="1" applyFill="1" applyBorder="1" applyAlignment="1" applyProtection="1">
      <alignment horizontal="center" shrinkToFit="1"/>
      <protection hidden="1"/>
    </xf>
    <xf numFmtId="0" fontId="5" fillId="33" borderId="21" xfId="0" applyFont="1" applyFill="1" applyBorder="1" applyAlignment="1" applyProtection="1" quotePrefix="1">
      <alignment horizontal="center" vertical="top"/>
      <protection hidden="1"/>
    </xf>
    <xf numFmtId="0" fontId="5" fillId="33" borderId="21" xfId="0" applyFont="1" applyFill="1" applyBorder="1" applyAlignment="1" applyProtection="1">
      <alignment horizontal="center" vertical="top"/>
      <protection hidden="1"/>
    </xf>
    <xf numFmtId="180" fontId="4" fillId="34" borderId="0" xfId="0" applyNumberFormat="1" applyFont="1" applyFill="1" applyBorder="1" applyAlignment="1" applyProtection="1">
      <alignment horizontal="left" shrinkToFit="1"/>
      <protection hidden="1"/>
    </xf>
    <xf numFmtId="0" fontId="15" fillId="33" borderId="0" xfId="0" applyFont="1" applyFill="1" applyAlignment="1" applyProtection="1">
      <alignment horizontal="left"/>
      <protection hidden="1"/>
    </xf>
    <xf numFmtId="0" fontId="7" fillId="33" borderId="10" xfId="0" applyFont="1" applyFill="1" applyBorder="1" applyAlignment="1" applyProtection="1">
      <alignment horizontal="center" vertical="center" wrapText="1"/>
      <protection hidden="1"/>
    </xf>
    <xf numFmtId="0" fontId="7" fillId="33" borderId="10" xfId="0" applyFont="1" applyFill="1" applyBorder="1" applyAlignment="1" applyProtection="1" quotePrefix="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3" fillId="0" borderId="15" xfId="0" applyFont="1" applyFill="1" applyBorder="1" applyAlignment="1" applyProtection="1" quotePrefix="1">
      <alignment horizontal="left" vertical="top" wrapText="1"/>
      <protection hidden="1"/>
    </xf>
    <xf numFmtId="0" fontId="3" fillId="0" borderId="22"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182" fontId="3" fillId="34" borderId="15" xfId="0" applyNumberFormat="1" applyFont="1" applyFill="1" applyBorder="1" applyAlignment="1" applyProtection="1">
      <alignment horizontal="center" vertical="center" shrinkToFit="1"/>
      <protection hidden="1"/>
    </xf>
    <xf numFmtId="182" fontId="3" fillId="34" borderId="22" xfId="0" applyNumberFormat="1" applyFont="1" applyFill="1" applyBorder="1" applyAlignment="1" applyProtection="1">
      <alignment horizontal="center" vertical="center" shrinkToFit="1"/>
      <protection hidden="1"/>
    </xf>
    <xf numFmtId="182" fontId="3" fillId="34" borderId="19" xfId="0" applyNumberFormat="1"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protection hidden="1"/>
    </xf>
    <xf numFmtId="0" fontId="3" fillId="0" borderId="10" xfId="0" applyFont="1" applyFill="1" applyBorder="1" applyAlignment="1" applyProtection="1" quotePrefix="1">
      <alignment horizontal="left" vertical="top" wrapText="1"/>
      <protection hidden="1"/>
    </xf>
    <xf numFmtId="0" fontId="3" fillId="0" borderId="10" xfId="0" applyFont="1" applyFill="1" applyBorder="1" applyAlignment="1" applyProtection="1">
      <alignment horizontal="left" vertical="top" wrapText="1"/>
      <protection hidden="1"/>
    </xf>
    <xf numFmtId="0" fontId="3" fillId="0" borderId="15" xfId="0" applyFont="1" applyFill="1" applyBorder="1" applyAlignment="1" applyProtection="1">
      <alignment horizontal="center" vertical="center"/>
      <protection hidden="1"/>
    </xf>
    <xf numFmtId="0" fontId="0" fillId="0" borderId="22" xfId="0" applyFill="1" applyBorder="1" applyAlignment="1" applyProtection="1">
      <alignment/>
      <protection hidden="1"/>
    </xf>
    <xf numFmtId="0" fontId="0" fillId="0" borderId="19" xfId="0" applyFill="1" applyBorder="1" applyAlignment="1" applyProtection="1">
      <alignment/>
      <protection hidden="1"/>
    </xf>
    <xf numFmtId="0" fontId="3" fillId="0" borderId="22" xfId="0" applyFont="1" applyFill="1" applyBorder="1" applyAlignment="1" applyProtection="1">
      <alignment vertical="top" wrapText="1"/>
      <protection hidden="1"/>
    </xf>
    <xf numFmtId="0" fontId="3" fillId="0" borderId="19" xfId="0" applyFont="1" applyFill="1" applyBorder="1" applyAlignment="1" applyProtection="1">
      <alignment vertical="top" wrapText="1"/>
      <protection hidden="1"/>
    </xf>
    <xf numFmtId="0" fontId="3" fillId="0" borderId="15"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9" xfId="0" applyFont="1" applyFill="1" applyBorder="1" applyAlignment="1" applyProtection="1">
      <alignment horizontal="center" vertical="center" wrapText="1"/>
      <protection hidden="1"/>
    </xf>
    <xf numFmtId="182" fontId="3" fillId="34" borderId="10" xfId="0" applyNumberFormat="1" applyFont="1" applyFill="1" applyBorder="1" applyAlignment="1" applyProtection="1">
      <alignment horizontal="center" vertical="center"/>
      <protection hidden="1"/>
    </xf>
    <xf numFmtId="182" fontId="3" fillId="34" borderId="10" xfId="0" applyNumberFormat="1" applyFont="1" applyFill="1" applyBorder="1" applyAlignment="1" applyProtection="1">
      <alignment horizontal="center" vertical="center" wrapText="1"/>
      <protection hidden="1"/>
    </xf>
    <xf numFmtId="0" fontId="3" fillId="0" borderId="15" xfId="0" applyFont="1" applyFill="1" applyBorder="1" applyAlignment="1" applyProtection="1" quotePrefix="1">
      <alignment horizontal="center" vertical="center" wrapText="1"/>
      <protection hidden="1"/>
    </xf>
    <xf numFmtId="0" fontId="7" fillId="33" borderId="11" xfId="0" applyFont="1" applyFill="1" applyBorder="1" applyAlignment="1" applyProtection="1">
      <alignment horizontal="center" vertical="center" wrapText="1"/>
      <protection hidden="1"/>
    </xf>
    <xf numFmtId="0" fontId="7" fillId="33" borderId="25" xfId="0" applyFont="1" applyFill="1" applyBorder="1" applyAlignment="1" applyProtection="1">
      <alignment horizontal="center" vertical="center" wrapText="1"/>
      <protection hidden="1"/>
    </xf>
    <xf numFmtId="0" fontId="7" fillId="33" borderId="12" xfId="0" applyFont="1" applyFill="1" applyBorder="1" applyAlignment="1" applyProtection="1">
      <alignment horizontal="center" vertical="center" wrapText="1"/>
      <protection hidden="1"/>
    </xf>
    <xf numFmtId="0" fontId="7" fillId="33" borderId="15" xfId="0" applyFont="1" applyFill="1" applyBorder="1" applyAlignment="1" applyProtection="1" quotePrefix="1">
      <alignment horizontal="center" vertical="center" wrapText="1"/>
      <protection hidden="1"/>
    </xf>
    <xf numFmtId="0" fontId="7" fillId="33" borderId="22" xfId="0" applyFont="1" applyFill="1" applyBorder="1" applyAlignment="1" applyProtection="1">
      <alignment horizontal="center" vertical="center" wrapText="1"/>
      <protection hidden="1"/>
    </xf>
    <xf numFmtId="0" fontId="7" fillId="33" borderId="19" xfId="0" applyFont="1" applyFill="1" applyBorder="1" applyAlignment="1" applyProtection="1">
      <alignment horizontal="center" vertical="center" wrapText="1"/>
      <protection hidden="1"/>
    </xf>
    <xf numFmtId="183" fontId="7" fillId="34" borderId="15" xfId="0" applyNumberFormat="1" applyFont="1" applyFill="1" applyBorder="1" applyAlignment="1" applyProtection="1" quotePrefix="1">
      <alignment horizontal="center" vertical="center" wrapText="1"/>
      <protection hidden="1"/>
    </xf>
    <xf numFmtId="183" fontId="7" fillId="34" borderId="19" xfId="0" applyNumberFormat="1" applyFont="1" applyFill="1" applyBorder="1" applyAlignment="1" applyProtection="1">
      <alignment horizontal="center" vertical="center" wrapText="1"/>
      <protection hidden="1"/>
    </xf>
    <xf numFmtId="183" fontId="7" fillId="34" borderId="15" xfId="0" applyNumberFormat="1" applyFont="1" applyFill="1" applyBorder="1" applyAlignment="1" applyProtection="1" quotePrefix="1">
      <alignment horizontal="center" vertical="center" shrinkToFit="1"/>
      <protection hidden="1"/>
    </xf>
    <xf numFmtId="183" fontId="7" fillId="34" borderId="19" xfId="0" applyNumberFormat="1" applyFont="1" applyFill="1" applyBorder="1" applyAlignment="1" applyProtection="1">
      <alignment horizontal="center" vertical="center" shrinkToFi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9">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ont>
        <color indexed="13"/>
      </font>
      <fill>
        <patternFill>
          <bgColor indexed="6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FF00"/>
      </font>
      <fill>
        <patternFill>
          <bgColor rgb="FF33333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017"/>
          <c:y val="-0.00525"/>
        </c:manualLayout>
      </c:layout>
      <c:spPr>
        <a:noFill/>
        <a:ln w="3175">
          <a:noFill/>
        </a:ln>
      </c:spPr>
    </c:title>
    <c:view3D>
      <c:rotX val="15"/>
      <c:hPercent val="72"/>
      <c:rotY val="20"/>
      <c:depthPercent val="100"/>
      <c:rAngAx val="1"/>
    </c:view3D>
    <c:plotArea>
      <c:layout>
        <c:manualLayout>
          <c:xMode val="edge"/>
          <c:yMode val="edge"/>
          <c:x val="0.11075"/>
          <c:y val="0.17475"/>
          <c:w val="0.5845"/>
          <c:h val="0.73325"/>
        </c:manualLayout>
      </c:layout>
      <c:bar3DChart>
        <c:barDir val="col"/>
        <c:grouping val="clustered"/>
        <c:varyColors val="0"/>
        <c:ser>
          <c:idx val="0"/>
          <c:order val="0"/>
          <c:tx>
            <c:v>К3</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состояния'!$W$12:$X$12</c:f>
              <c:numCache/>
            </c:numRef>
          </c:val>
          <c:shape val="box"/>
        </c:ser>
        <c:ser>
          <c:idx val="1"/>
          <c:order val="1"/>
          <c:tx>
            <c:v>максимально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состояния'!$Y$14:$Z$14</c:f>
              <c:numCache/>
            </c:numRef>
          </c:val>
          <c:shape val="box"/>
        </c:ser>
        <c:shape val="box"/>
        <c:axId val="12913324"/>
        <c:axId val="49111053"/>
      </c:bar3DChart>
      <c:catAx>
        <c:axId val="1291332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49111053"/>
        <c:crosses val="autoZero"/>
        <c:auto val="1"/>
        <c:lblOffset val="100"/>
        <c:tickLblSkip val="1"/>
        <c:noMultiLvlLbl val="0"/>
      </c:catAx>
      <c:valAx>
        <c:axId val="491110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2913324"/>
        <c:crossesAt val="1"/>
        <c:crossBetween val="between"/>
        <c:dispUnits/>
      </c:valAx>
      <c:spPr>
        <a:noFill/>
        <a:ln>
          <a:noFill/>
        </a:ln>
      </c:spPr>
    </c:plotArea>
    <c:legend>
      <c:legendPos val="r"/>
      <c:layout>
        <c:manualLayout>
          <c:xMode val="edge"/>
          <c:yMode val="edge"/>
          <c:x val="0.7135"/>
          <c:y val="0.4725"/>
          <c:w val="0.278"/>
          <c:h val="0.20625"/>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0525"/>
          <c:y val="0"/>
        </c:manualLayout>
      </c:layout>
      <c:spPr>
        <a:noFill/>
        <a:ln w="3175">
          <a:noFill/>
        </a:ln>
      </c:spPr>
    </c:title>
    <c:view3D>
      <c:rotX val="15"/>
      <c:hPercent val="69"/>
      <c:rotY val="20"/>
      <c:depthPercent val="100"/>
      <c:rAngAx val="1"/>
    </c:view3D>
    <c:plotArea>
      <c:layout>
        <c:manualLayout>
          <c:xMode val="edge"/>
          <c:yMode val="edge"/>
          <c:x val="0.14075"/>
          <c:y val="0.20425"/>
          <c:w val="0.56025"/>
          <c:h val="0.7035"/>
        </c:manualLayout>
      </c:layout>
      <c:bar3DChart>
        <c:barDir val="col"/>
        <c:grouping val="clustered"/>
        <c:varyColors val="0"/>
        <c:ser>
          <c:idx val="0"/>
          <c:order val="0"/>
          <c:tx>
            <c:v>К2</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состояния'!$W$13:$X$13</c:f>
              <c:numCache/>
            </c:numRef>
          </c:val>
          <c:shape val="box"/>
        </c:ser>
        <c:ser>
          <c:idx val="1"/>
          <c:order val="1"/>
          <c:tx>
            <c:v>минимально допустимое значение</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состояния'!$Y$13:$Z$13</c:f>
              <c:numCache/>
            </c:numRef>
          </c:val>
          <c:shape val="box"/>
        </c:ser>
        <c:shape val="box"/>
        <c:axId val="39346294"/>
        <c:axId val="18572327"/>
      </c:bar3DChart>
      <c:catAx>
        <c:axId val="39346294"/>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18572327"/>
        <c:crosses val="autoZero"/>
        <c:auto val="1"/>
        <c:lblOffset val="100"/>
        <c:tickLblSkip val="1"/>
        <c:noMultiLvlLbl val="0"/>
      </c:catAx>
      <c:valAx>
        <c:axId val="185723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346294"/>
        <c:crossesAt val="1"/>
        <c:crossBetween val="between"/>
        <c:dispUnits/>
      </c:valAx>
      <c:spPr>
        <a:noFill/>
        <a:ln>
          <a:noFill/>
        </a:ln>
      </c:spPr>
    </c:plotArea>
    <c:legend>
      <c:legendPos val="r"/>
      <c:layout>
        <c:manualLayout>
          <c:xMode val="edge"/>
          <c:yMode val="edge"/>
          <c:x val="0.7205"/>
          <c:y val="0.487"/>
          <c:w val="0.27275"/>
          <c:h val="0.20675"/>
        </c:manualLayout>
      </c:layout>
      <c:overlay val="0"/>
      <c:spPr>
        <a:solidFill>
          <a:srgbClr val="FFFFFF"/>
        </a:solidFill>
        <a:ln w="3175">
          <a:solidFill>
            <a:srgbClr val="000000"/>
          </a:solidFill>
        </a:ln>
      </c:spPr>
      <c:txPr>
        <a:bodyPr vert="horz" rot="0"/>
        <a:lstStyle/>
        <a:p>
          <a:pPr>
            <a:defRPr lang="en-US" cap="none" sz="56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2825"/>
          <c:y val="0.00525"/>
        </c:manualLayout>
      </c:layout>
      <c:spPr>
        <a:noFill/>
        <a:ln w="3175">
          <a:noFill/>
        </a:ln>
      </c:spPr>
    </c:title>
    <c:view3D>
      <c:rotX val="10"/>
      <c:hPercent val="71"/>
      <c:rotY val="38"/>
      <c:depthPercent val="100"/>
      <c:rAngAx val="1"/>
    </c:view3D>
    <c:plotArea>
      <c:layout>
        <c:manualLayout>
          <c:xMode val="edge"/>
          <c:yMode val="edge"/>
          <c:x val="0.091"/>
          <c:y val="0.1955"/>
          <c:w val="0.55"/>
          <c:h val="0.689"/>
        </c:manualLayout>
      </c:layout>
      <c:bar3DChart>
        <c:barDir val="col"/>
        <c:grouping val="clustered"/>
        <c:varyColors val="0"/>
        <c:ser>
          <c:idx val="0"/>
          <c:order val="0"/>
          <c:tx>
            <c:v>К1</c:v>
          </c:tx>
          <c:spPr>
            <a:solidFill>
              <a:srgbClr val="FF99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solidFill>
                <a:srgbClr val="4F81BD"/>
              </a:solidFill>
              <a:ln w="3175">
                <a:no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состояния'!$W$12:$X$12</c:f>
              <c:numCache/>
            </c:numRef>
          </c:val>
          <c:shape val="box"/>
        </c:ser>
        <c:ser>
          <c:idx val="1"/>
          <c:order val="1"/>
          <c:tx>
            <c:v>минимально допустимое значение</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финансового состояния'!$W$10:$X$10</c:f>
              <c:strCache/>
            </c:strRef>
          </c:cat>
          <c:val>
            <c:numRef>
              <c:f>'Анализ финансового состояния'!$Y$12:$Z$12</c:f>
              <c:numCache/>
            </c:numRef>
          </c:val>
          <c:shape val="box"/>
        </c:ser>
        <c:shape val="box"/>
        <c:axId val="32933216"/>
        <c:axId val="27963489"/>
      </c:bar3DChart>
      <c:catAx>
        <c:axId val="3293321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27963489"/>
        <c:crosses val="autoZero"/>
        <c:auto val="1"/>
        <c:lblOffset val="100"/>
        <c:tickLblSkip val="1"/>
        <c:noMultiLvlLbl val="0"/>
      </c:catAx>
      <c:valAx>
        <c:axId val="279634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2933216"/>
        <c:crossesAt val="1"/>
        <c:crossBetween val="between"/>
        <c:dispUnits/>
      </c:valAx>
      <c:spPr>
        <a:noFill/>
        <a:ln>
          <a:noFill/>
        </a:ln>
      </c:spPr>
    </c:plotArea>
    <c:legend>
      <c:legendPos val="r"/>
      <c:layout>
        <c:manualLayout>
          <c:xMode val="edge"/>
          <c:yMode val="edge"/>
          <c:x val="0.73375"/>
          <c:y val="0.442"/>
          <c:w val="0.25925"/>
          <c:h val="0.208"/>
        </c:manualLayout>
      </c:layout>
      <c:overlay val="0"/>
      <c:spPr>
        <a:solidFill>
          <a:srgbClr val="FFFFFF"/>
        </a:solidFill>
        <a:ln w="3175">
          <a:solidFill>
            <a:srgbClr val="000000"/>
          </a:solidFill>
        </a:ln>
      </c:spPr>
      <c:txPr>
        <a:bodyPr vert="horz" rot="0"/>
        <a:lstStyle/>
        <a:p>
          <a:pPr>
            <a:defRPr lang="en-US" cap="none" sz="57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Изменение структуры актива Баланса</a:t>
            </a:r>
          </a:p>
        </c:rich>
      </c:tx>
      <c:layout>
        <c:manualLayout>
          <c:xMode val="factor"/>
          <c:yMode val="factor"/>
          <c:x val="-0.05075"/>
          <c:y val="0"/>
        </c:manualLayout>
      </c:layout>
      <c:spPr>
        <a:noFill/>
        <a:ln w="3175">
          <a:noFill/>
        </a:ln>
      </c:spPr>
    </c:title>
    <c:view3D>
      <c:rotX val="15"/>
      <c:hPercent val="88"/>
      <c:rotY val="20"/>
      <c:depthPercent val="100"/>
      <c:rAngAx val="1"/>
    </c:view3D>
    <c:plotArea>
      <c:layout>
        <c:manualLayout>
          <c:xMode val="edge"/>
          <c:yMode val="edge"/>
          <c:x val="0.11825"/>
          <c:y val="0.06525"/>
          <c:w val="0.83625"/>
          <c:h val="0.80475"/>
        </c:manualLayout>
      </c:layout>
      <c:bar3DChart>
        <c:barDir val="col"/>
        <c:grouping val="stacked"/>
        <c:varyColors val="0"/>
        <c:ser>
          <c:idx val="0"/>
          <c:order val="0"/>
          <c:tx>
            <c:strRef>
              <c:f>'Анализ разделов I и II'!$J$7</c:f>
              <c:strCache>
                <c:ptCount val="1"/>
                <c:pt idx="0">
                  <c:v>Долгосрочные активы</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875"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75" b="1" i="0" u="none" baseline="0">
                    <a:solidFill>
                      <a:srgbClr val="000000"/>
                    </a:solidFill>
                  </a:defRPr>
                </a:pPr>
              </a:p>
            </c:txPr>
            <c:showLegendKey val="0"/>
            <c:showVal val="1"/>
            <c:showBubbleSize val="0"/>
            <c:showCatName val="0"/>
            <c:showSerName val="0"/>
            <c:showPercent val="0"/>
          </c:dLbls>
          <c:cat>
            <c:strRef>
              <c:f>'Анализ разделов I и II'!$K$6:$M$6</c:f>
              <c:strCache/>
            </c:strRef>
          </c:cat>
          <c:val>
            <c:numRef>
              <c:f>'Анализ разделов I и II'!$K$7:$M$7</c:f>
              <c:numCache/>
            </c:numRef>
          </c:val>
          <c:shape val="box"/>
        </c:ser>
        <c:ser>
          <c:idx val="1"/>
          <c:order val="1"/>
          <c:tx>
            <c:strRef>
              <c:f>'Анализ разделов I и II'!$J$8</c:f>
              <c:strCache>
                <c:ptCount val="1"/>
                <c:pt idx="0">
                  <c:v>Краткосрочные активы</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разделов I и II'!$K$6:$M$6</c:f>
              <c:strCache/>
            </c:strRef>
          </c:cat>
          <c:val>
            <c:numRef>
              <c:f>'Анализ разделов I и II'!$K$8:$M$8</c:f>
              <c:numCache/>
            </c:numRef>
          </c:val>
          <c:shape val="box"/>
        </c:ser>
        <c:overlap val="100"/>
        <c:shape val="box"/>
        <c:axId val="50344810"/>
        <c:axId val="50450107"/>
      </c:bar3DChart>
      <c:catAx>
        <c:axId val="50344810"/>
        <c:scaling>
          <c:orientation val="minMax"/>
        </c:scaling>
        <c:axPos val="b"/>
        <c:delete val="0"/>
        <c:numFmt formatCode="General" sourceLinked="1"/>
        <c:majorTickMark val="out"/>
        <c:minorTickMark val="none"/>
        <c:tickLblPos val="low"/>
        <c:spPr>
          <a:ln w="3175">
            <a:solidFill>
              <a:srgbClr val="000000"/>
            </a:solidFill>
          </a:ln>
        </c:spPr>
        <c:crossAx val="50450107"/>
        <c:crosses val="autoZero"/>
        <c:auto val="0"/>
        <c:lblOffset val="100"/>
        <c:tickLblSkip val="1"/>
        <c:noMultiLvlLbl val="0"/>
      </c:catAx>
      <c:valAx>
        <c:axId val="50450107"/>
        <c:scaling>
          <c:orientation val="minMax"/>
        </c:scaling>
        <c:axPos val="l"/>
        <c:title>
          <c:tx>
            <c:rich>
              <a:bodyPr vert="horz" rot="-5400000" anchor="ctr"/>
              <a:lstStyle/>
              <a:p>
                <a:pPr algn="ctr">
                  <a:defRPr/>
                </a:pPr>
                <a:r>
                  <a:rPr lang="en-US" cap="none" sz="1075" b="1" i="0" u="none" baseline="0">
                    <a:solidFill>
                      <a:srgbClr val="000000"/>
                    </a:solidFill>
                  </a:rPr>
                  <a:t>млн.руб.</a:t>
                </a:r>
              </a:p>
            </c:rich>
          </c:tx>
          <c:layout>
            <c:manualLayout>
              <c:xMode val="factor"/>
              <c:yMode val="factor"/>
              <c:x val="-0.2075"/>
              <c:y val="0.039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344810"/>
        <c:crossesAt val="1"/>
        <c:crossBetween val="between"/>
        <c:dispUnits/>
      </c:valAx>
      <c:spPr>
        <a:noFill/>
        <a:ln>
          <a:noFill/>
        </a:ln>
      </c:spPr>
    </c:plotArea>
    <c:legend>
      <c:legendPos val="r"/>
      <c:layout>
        <c:manualLayout>
          <c:xMode val="edge"/>
          <c:yMode val="edge"/>
          <c:x val="0"/>
          <c:y val="0.00375"/>
          <c:w val="0.20625"/>
          <c:h val="0.13425"/>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15"/>
          <c:y val="0.0025"/>
        </c:manualLayout>
      </c:layout>
      <c:spPr>
        <a:noFill/>
        <a:ln w="3175">
          <a:noFill/>
        </a:ln>
      </c:spPr>
    </c:title>
    <c:plotArea>
      <c:layout>
        <c:manualLayout>
          <c:xMode val="edge"/>
          <c:yMode val="edge"/>
          <c:x val="0.04475"/>
          <c:y val="0.1905"/>
          <c:w val="0.88725"/>
          <c:h val="0.77625"/>
        </c:manualLayout>
      </c:layout>
      <c:lineChart>
        <c:grouping val="standard"/>
        <c:varyColors val="0"/>
        <c:ser>
          <c:idx val="0"/>
          <c:order val="0"/>
          <c:tx>
            <c:strRef>
              <c:f>'Анализ разделов I и II'!$J$9</c:f>
              <c:strCache>
                <c:ptCount val="1"/>
                <c:pt idx="0">
                  <c:v>Долгосрочные активы</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
            <c:spPr>
              <a:solidFill>
                <a:srgbClr val="4F81BD"/>
              </a:solidFill>
              <a:ln w="25400">
                <a:solidFill>
                  <a:srgbClr val="666699"/>
                </a:solidFill>
              </a:ln>
            </c:spPr>
            <c:marker>
              <c:size val="7"/>
              <c:spPr>
                <a:solidFill>
                  <a:srgbClr val="666699"/>
                </a:solidFill>
                <a:ln>
                  <a:solidFill>
                    <a:srgbClr val="666699"/>
                  </a:solidFill>
                </a:ln>
              </c:spPr>
            </c:marker>
          </c:dPt>
          <c:cat>
            <c:strRef>
              <c:f>'Анализ разделов I и II'!$K$6:$M$6</c:f>
              <c:strCache/>
            </c:strRef>
          </c:cat>
          <c:val>
            <c:numRef>
              <c:f>'Анализ разделов I и II'!$K$9:$M$9</c:f>
              <c:numCache/>
            </c:numRef>
          </c:val>
          <c:smooth val="0"/>
        </c:ser>
        <c:ser>
          <c:idx val="1"/>
          <c:order val="1"/>
          <c:tx>
            <c:strRef>
              <c:f>'Анализ разделов I и II'!$J$10</c:f>
              <c:strCache>
                <c:ptCount val="1"/>
                <c:pt idx="0">
                  <c:v>Краткосрочные активы</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 и II'!$K$6:$M$6</c:f>
              <c:strCache/>
            </c:strRef>
          </c:cat>
          <c:val>
            <c:numRef>
              <c:f>'Анализ разделов I и II'!$K$10:$M$10</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 и II'!$K$6:$M$6</c:f>
              <c:strCache/>
            </c:strRef>
          </c:cat>
          <c:val>
            <c:numRef>
              <c:f>'Анализ разделов I и II'!$J$25:$K$25</c:f>
              <c:numCache/>
            </c:numRef>
          </c:val>
          <c:smooth val="0"/>
        </c:ser>
        <c:marker val="1"/>
        <c:axId val="51397780"/>
        <c:axId val="59926837"/>
      </c:lineChart>
      <c:catAx>
        <c:axId val="513977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59926837"/>
        <c:crosses val="autoZero"/>
        <c:auto val="0"/>
        <c:lblOffset val="100"/>
        <c:tickLblSkip val="1"/>
        <c:noMultiLvlLbl val="0"/>
      </c:catAx>
      <c:valAx>
        <c:axId val="599268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51397780"/>
        <c:crossesAt val="1"/>
        <c:crossBetween val="between"/>
        <c:dispUnits/>
      </c:valAx>
      <c:spPr>
        <a:noFill/>
        <a:ln w="12700">
          <a:solidFill>
            <a:srgbClr val="000000"/>
          </a:solidFill>
        </a:ln>
      </c:spPr>
    </c:plotArea>
    <c:legend>
      <c:legendPos val="r"/>
      <c:layout>
        <c:manualLayout>
          <c:xMode val="edge"/>
          <c:yMode val="edge"/>
          <c:x val="0"/>
          <c:y val="0.132"/>
          <c:w val="0.25875"/>
          <c:h val="0.137"/>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Изменение структуры пассива Баланса</a:t>
            </a:r>
          </a:p>
        </c:rich>
      </c:tx>
      <c:layout>
        <c:manualLayout>
          <c:xMode val="factor"/>
          <c:yMode val="factor"/>
          <c:x val="-0.05575"/>
          <c:y val="-0.00275"/>
        </c:manualLayout>
      </c:layout>
      <c:spPr>
        <a:noFill/>
        <a:ln w="3175">
          <a:noFill/>
        </a:ln>
      </c:spPr>
    </c:title>
    <c:view3D>
      <c:rotX val="15"/>
      <c:hPercent val="74"/>
      <c:rotY val="20"/>
      <c:depthPercent val="100"/>
      <c:rAngAx val="1"/>
    </c:view3D>
    <c:plotArea>
      <c:layout>
        <c:manualLayout>
          <c:xMode val="edge"/>
          <c:yMode val="edge"/>
          <c:x val="0.1035"/>
          <c:y val="0.12925"/>
          <c:w val="0.7445"/>
          <c:h val="0.68875"/>
        </c:manualLayout>
      </c:layout>
      <c:bar3DChart>
        <c:barDir val="col"/>
        <c:grouping val="stacked"/>
        <c:varyColors val="0"/>
        <c:ser>
          <c:idx val="0"/>
          <c:order val="0"/>
          <c:tx>
            <c:strRef>
              <c:f>'Анализ разделов III и IV'!$I$8</c:f>
              <c:strCache>
                <c:ptCount val="1"/>
                <c:pt idx="0">
                  <c:v>Собственный капитал</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'Анализ разделов III и IV'!$J$7:$L$7</c:f>
              <c:strCache/>
            </c:strRef>
          </c:cat>
          <c:val>
            <c:numRef>
              <c:f>'Анализ разделов III и IV'!$J$8:$L$8</c:f>
              <c:numCache/>
            </c:numRef>
          </c:val>
          <c:shape val="box"/>
        </c:ser>
        <c:ser>
          <c:idx val="1"/>
          <c:order val="1"/>
          <c:tx>
            <c:strRef>
              <c:f>'Анализ разделов III и IV'!$I$9</c:f>
              <c:strCache>
                <c:ptCount val="1"/>
                <c:pt idx="0">
                  <c:v>Обязательства</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defRPr>
                </a:pPr>
              </a:p>
            </c:txPr>
            <c:showLegendKey val="0"/>
            <c:showVal val="1"/>
            <c:showBubbleSize val="0"/>
            <c:showCatName val="0"/>
            <c:showSerName val="0"/>
            <c:showPercent val="0"/>
          </c:dLbls>
          <c:cat>
            <c:strRef>
              <c:f>'Анализ разделов III и IV'!$J$7:$L$7</c:f>
              <c:strCache/>
            </c:strRef>
          </c:cat>
          <c:val>
            <c:numRef>
              <c:f>'Анализ разделов III и IV'!$J$9:$L$9</c:f>
              <c:numCache/>
            </c:numRef>
          </c:val>
          <c:shape val="box"/>
        </c:ser>
        <c:overlap val="100"/>
        <c:shape val="box"/>
        <c:axId val="2470622"/>
        <c:axId val="22235599"/>
      </c:bar3DChart>
      <c:catAx>
        <c:axId val="2470622"/>
        <c:scaling>
          <c:orientation val="minMax"/>
        </c:scaling>
        <c:axPos val="b"/>
        <c:delete val="0"/>
        <c:numFmt formatCode="General" sourceLinked="1"/>
        <c:majorTickMark val="out"/>
        <c:minorTickMark val="none"/>
        <c:tickLblPos val="low"/>
        <c:spPr>
          <a:ln w="3175">
            <a:solidFill>
              <a:srgbClr val="000000"/>
            </a:solidFill>
          </a:ln>
        </c:spPr>
        <c:crossAx val="22235599"/>
        <c:crosses val="autoZero"/>
        <c:auto val="0"/>
        <c:lblOffset val="100"/>
        <c:tickLblSkip val="1"/>
        <c:noMultiLvlLbl val="0"/>
      </c:catAx>
      <c:valAx>
        <c:axId val="22235599"/>
        <c:scaling>
          <c:orientation val="minMax"/>
        </c:scaling>
        <c:axPos val="l"/>
        <c:title>
          <c:tx>
            <c:rich>
              <a:bodyPr vert="horz" rot="-5400000" anchor="ctr"/>
              <a:lstStyle/>
              <a:p>
                <a:pPr algn="ctr">
                  <a:defRPr/>
                </a:pPr>
                <a:r>
                  <a:rPr lang="en-US" cap="none" sz="1100" b="1" i="0" u="none" baseline="0">
                    <a:solidFill>
                      <a:srgbClr val="000000"/>
                    </a:solidFill>
                  </a:rPr>
                  <a:t>млн.руб.</a:t>
                </a:r>
              </a:p>
            </c:rich>
          </c:tx>
          <c:layout>
            <c:manualLayout>
              <c:xMode val="factor"/>
              <c:yMode val="factor"/>
              <c:x val="-0.234"/>
              <c:y val="0.142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0622"/>
        <c:crossesAt val="1"/>
        <c:crossBetween val="between"/>
        <c:dispUnits/>
      </c:valAx>
      <c:spPr>
        <a:noFill/>
        <a:ln>
          <a:noFill/>
        </a:ln>
      </c:spPr>
    </c:plotArea>
    <c:legend>
      <c:legendPos val="r"/>
      <c:layout>
        <c:manualLayout>
          <c:xMode val="edge"/>
          <c:yMode val="edge"/>
          <c:x val="0.737"/>
          <c:y val="0.0135"/>
          <c:w val="0.24775"/>
          <c:h val="0.110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0875"/>
          <c:y val="-0.00275"/>
        </c:manualLayout>
      </c:layout>
      <c:spPr>
        <a:noFill/>
        <a:ln w="3175">
          <a:noFill/>
        </a:ln>
      </c:spPr>
    </c:title>
    <c:plotArea>
      <c:layout>
        <c:manualLayout>
          <c:xMode val="edge"/>
          <c:yMode val="edge"/>
          <c:x val="0.037"/>
          <c:y val="0.26725"/>
          <c:w val="0.65825"/>
          <c:h val="0.7095"/>
        </c:manualLayout>
      </c:layout>
      <c:lineChart>
        <c:grouping val="standard"/>
        <c:varyColors val="0"/>
        <c:ser>
          <c:idx val="0"/>
          <c:order val="0"/>
          <c:tx>
            <c:strRef>
              <c:f>'Анализ разделов III и IV'!$I$12</c:f>
              <c:strCache>
                <c:ptCount val="1"/>
                <c:pt idx="0">
                  <c:v>Собственный капитал</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III и IV'!$J$11:$L$11</c:f>
              <c:strCache/>
            </c:strRef>
          </c:cat>
          <c:val>
            <c:numRef>
              <c:f>'Анализ разделов III и IV'!$J$12:$L$12</c:f>
              <c:numCache/>
            </c:numRef>
          </c:val>
          <c:smooth val="0"/>
        </c:ser>
        <c:ser>
          <c:idx val="1"/>
          <c:order val="1"/>
          <c:tx>
            <c:strRef>
              <c:f>'Анализ разделов III и IV'!$I$15</c:f>
              <c:strCache>
                <c:ptCount val="1"/>
                <c:pt idx="0">
                  <c:v>Обязательства</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cat>
            <c:strRef>
              <c:f>'Анализ разделов III и IV'!$J$11:$L$11</c:f>
              <c:strCache/>
            </c:strRef>
          </c:cat>
          <c:val>
            <c:numRef>
              <c:f>'Анализ разделов III и IV'!$J$15:$L$15</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разделов III и IV'!$J$11:$L$11</c:f>
              <c:strCache/>
            </c:strRef>
          </c:cat>
          <c:val>
            <c:numRef>
              <c:f>'Анализ разделов III и IV'!$J$16:$K$16</c:f>
              <c:numCache/>
            </c:numRef>
          </c:val>
          <c:smooth val="0"/>
        </c:ser>
        <c:marker val="1"/>
        <c:axId val="65902664"/>
        <c:axId val="56253065"/>
      </c:lineChart>
      <c:catAx>
        <c:axId val="65902664"/>
        <c:scaling>
          <c:orientation val="minMax"/>
        </c:scaling>
        <c:axPos val="b"/>
        <c:delete val="0"/>
        <c:numFmt formatCode="General" sourceLinked="1"/>
        <c:majorTickMark val="out"/>
        <c:minorTickMark val="none"/>
        <c:tickLblPos val="nextTo"/>
        <c:spPr>
          <a:ln w="3175">
            <a:solidFill>
              <a:srgbClr val="000000"/>
            </a:solidFill>
          </a:ln>
        </c:spPr>
        <c:crossAx val="56253065"/>
        <c:crosses val="autoZero"/>
        <c:auto val="0"/>
        <c:lblOffset val="100"/>
        <c:tickLblSkip val="1"/>
        <c:noMultiLvlLbl val="0"/>
      </c:catAx>
      <c:valAx>
        <c:axId val="562530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65902664"/>
        <c:crossesAt val="1"/>
        <c:crossBetween val="between"/>
        <c:dispUnits/>
      </c:valAx>
      <c:spPr>
        <a:noFill/>
        <a:ln w="12700">
          <a:solidFill>
            <a:srgbClr val="000000"/>
          </a:solidFill>
        </a:ln>
      </c:spPr>
    </c:plotArea>
    <c:legend>
      <c:legendPos val="r"/>
      <c:layout>
        <c:manualLayout>
          <c:xMode val="edge"/>
          <c:yMode val="edge"/>
          <c:x val="0.71275"/>
          <c:y val="0.479"/>
          <c:w val="0.2785"/>
          <c:h val="0.1685"/>
        </c:manualLayout>
      </c:layout>
      <c:overlay val="0"/>
      <c:spPr>
        <a:solidFill>
          <a:srgbClr val="FFFFFF"/>
        </a:solidFill>
        <a:ln w="3175">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161925</xdr:colOff>
      <xdr:row>21</xdr:row>
      <xdr:rowOff>152400</xdr:rowOff>
    </xdr:from>
    <xdr:to>
      <xdr:col>6</xdr:col>
      <xdr:colOff>381000</xdr:colOff>
      <xdr:row>22</xdr:row>
      <xdr:rowOff>152400</xdr:rowOff>
    </xdr:to>
    <xdr:pic>
      <xdr:nvPicPr>
        <xdr:cNvPr id="1" name="CommandButton1"/>
        <xdr:cNvPicPr preferRelativeResize="1">
          <a:picLocks noChangeAspect="1"/>
        </xdr:cNvPicPr>
      </xdr:nvPicPr>
      <xdr:blipFill>
        <a:blip r:embed="rId1"/>
        <a:stretch>
          <a:fillRect/>
        </a:stretch>
      </xdr:blipFill>
      <xdr:spPr>
        <a:xfrm>
          <a:off x="5953125" y="3838575"/>
          <a:ext cx="14382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83</xdr:row>
      <xdr:rowOff>142875</xdr:rowOff>
    </xdr:from>
    <xdr:to>
      <xdr:col>12</xdr:col>
      <xdr:colOff>533400</xdr:colOff>
      <xdr:row>106</xdr:row>
      <xdr:rowOff>152400</xdr:rowOff>
    </xdr:to>
    <xdr:graphicFrame>
      <xdr:nvGraphicFramePr>
        <xdr:cNvPr id="1" name="Chart 1"/>
        <xdr:cNvGraphicFramePr/>
      </xdr:nvGraphicFramePr>
      <xdr:xfrm>
        <a:off x="9525" y="20021550"/>
        <a:ext cx="5705475" cy="43624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50</xdr:row>
      <xdr:rowOff>114300</xdr:rowOff>
    </xdr:from>
    <xdr:to>
      <xdr:col>12</xdr:col>
      <xdr:colOff>542925</xdr:colOff>
      <xdr:row>73</xdr:row>
      <xdr:rowOff>133350</xdr:rowOff>
    </xdr:to>
    <xdr:graphicFrame>
      <xdr:nvGraphicFramePr>
        <xdr:cNvPr id="2" name="Chart 14"/>
        <xdr:cNvGraphicFramePr/>
      </xdr:nvGraphicFramePr>
      <xdr:xfrm>
        <a:off x="85725" y="13925550"/>
        <a:ext cx="5638800" cy="41814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5486400" cy="3705225"/>
    <xdr:graphicFrame>
      <xdr:nvGraphicFramePr>
        <xdr:cNvPr id="3" name="Chart 15"/>
        <xdr:cNvGraphicFramePr/>
      </xdr:nvGraphicFramePr>
      <xdr:xfrm>
        <a:off x="28575" y="9991725"/>
        <a:ext cx="5486400" cy="3705225"/>
      </xdr:xfrm>
      <a:graphic>
        <a:graphicData uri="http://schemas.openxmlformats.org/drawingml/2006/chart">
          <c:chart xmlns:c="http://schemas.openxmlformats.org/drawingml/2006/chart" r:id="rId3"/>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28</xdr:row>
      <xdr:rowOff>28575</xdr:rowOff>
    </xdr:from>
    <xdr:to>
      <xdr:col>7</xdr:col>
      <xdr:colOff>361950</xdr:colOff>
      <xdr:row>58</xdr:row>
      <xdr:rowOff>9525</xdr:rowOff>
    </xdr:to>
    <xdr:graphicFrame>
      <xdr:nvGraphicFramePr>
        <xdr:cNvPr id="1" name="Chart 1"/>
        <xdr:cNvGraphicFramePr/>
      </xdr:nvGraphicFramePr>
      <xdr:xfrm>
        <a:off x="171450" y="6457950"/>
        <a:ext cx="7981950" cy="512445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64</xdr:row>
      <xdr:rowOff>161925</xdr:rowOff>
    </xdr:from>
    <xdr:to>
      <xdr:col>7</xdr:col>
      <xdr:colOff>257175</xdr:colOff>
      <xdr:row>85</xdr:row>
      <xdr:rowOff>142875</xdr:rowOff>
    </xdr:to>
    <xdr:graphicFrame>
      <xdr:nvGraphicFramePr>
        <xdr:cNvPr id="2" name="Chart 2"/>
        <xdr:cNvGraphicFramePr/>
      </xdr:nvGraphicFramePr>
      <xdr:xfrm>
        <a:off x="342900" y="12877800"/>
        <a:ext cx="7705725" cy="39814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85725</xdr:rowOff>
    </xdr:from>
    <xdr:to>
      <xdr:col>7</xdr:col>
      <xdr:colOff>628650</xdr:colOff>
      <xdr:row>50</xdr:row>
      <xdr:rowOff>133350</xdr:rowOff>
    </xdr:to>
    <xdr:graphicFrame>
      <xdr:nvGraphicFramePr>
        <xdr:cNvPr id="1" name="Chart 1"/>
        <xdr:cNvGraphicFramePr/>
      </xdr:nvGraphicFramePr>
      <xdr:xfrm>
        <a:off x="142875" y="6267450"/>
        <a:ext cx="7620000" cy="36195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70</xdr:row>
      <xdr:rowOff>38100</xdr:rowOff>
    </xdr:from>
    <xdr:to>
      <xdr:col>7</xdr:col>
      <xdr:colOff>695325</xdr:colOff>
      <xdr:row>95</xdr:row>
      <xdr:rowOff>0</xdr:rowOff>
    </xdr:to>
    <xdr:graphicFrame>
      <xdr:nvGraphicFramePr>
        <xdr:cNvPr id="2" name="Chart 2"/>
        <xdr:cNvGraphicFramePr/>
      </xdr:nvGraphicFramePr>
      <xdr:xfrm>
        <a:off x="47625" y="12649200"/>
        <a:ext cx="7781925" cy="39624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Balans\B-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1"/>
      <sheetName val="Ф2"/>
      <sheetName val="Ф3"/>
      <sheetName val="Ф4"/>
      <sheetName val="Ф5"/>
      <sheetName val="Ф6"/>
      <sheetName val="Чистые активы"/>
      <sheetName val="ФинАнализ-1"/>
      <sheetName val="ФинАнализ-2"/>
      <sheetName val="ФинАнализ-3"/>
      <sheetName val="ФинАнализ-4"/>
      <sheetName val="Инструкция"/>
      <sheetName val="СпецФункции"/>
    </sheetNames>
    <sheetDataSet>
      <sheetData sheetId="7">
        <row r="13">
          <cell r="K13">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oleObject" Target="../embeddings/oleObject_7_7.bin" /><Relationship Id="rId9" Type="http://schemas.openxmlformats.org/officeDocument/2006/relationships/oleObject" Target="../embeddings/oleObject_7_8.bin" /><Relationship Id="rId10" Type="http://schemas.openxmlformats.org/officeDocument/2006/relationships/oleObject" Target="../embeddings/oleObject_7_9.bin" /><Relationship Id="rId11" Type="http://schemas.openxmlformats.org/officeDocument/2006/relationships/vmlDrawing" Target="../drawings/vmlDrawing12.vml" /><Relationship Id="rId12" Type="http://schemas.openxmlformats.org/officeDocument/2006/relationships/drawing" Target="../drawings/drawing2.xml" /><Relationship Id="rId13" Type="http://schemas.openxmlformats.org/officeDocument/2006/relationships/vmlDrawing" Target="../drawings/vmlDrawing13.v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0">
    <tabColor rgb="FF92D050"/>
  </sheetPr>
  <dimension ref="A1:I37"/>
  <sheetViews>
    <sheetView showGridLines="0" zoomScalePageLayoutView="0" workbookViewId="0" topLeftCell="A1">
      <selection activeCell="N10" sqref="N9:N10"/>
    </sheetView>
  </sheetViews>
  <sheetFormatPr defaultColWidth="9.140625" defaultRowHeight="15"/>
  <cols>
    <col min="8" max="8" width="10.00390625" style="0" customWidth="1"/>
    <col min="9" max="9" width="17.8515625" style="0" customWidth="1"/>
  </cols>
  <sheetData>
    <row r="1" spans="1:9" ht="9.75" customHeight="1">
      <c r="A1" s="155"/>
      <c r="B1" s="155"/>
      <c r="C1" s="155"/>
      <c r="D1" s="155"/>
      <c r="E1" s="155"/>
      <c r="F1" s="155"/>
      <c r="G1" s="155"/>
      <c r="H1" s="155"/>
      <c r="I1" s="155"/>
    </row>
    <row r="2" spans="1:9" ht="19.5" customHeight="1">
      <c r="A2" s="184" t="s">
        <v>842</v>
      </c>
      <c r="B2" s="184"/>
      <c r="C2" s="184"/>
      <c r="D2" s="184"/>
      <c r="E2" s="184"/>
      <c r="F2" s="184"/>
      <c r="G2" s="184"/>
      <c r="H2" s="184"/>
      <c r="I2" s="184"/>
    </row>
    <row r="3" spans="1:9" ht="21" customHeight="1">
      <c r="A3" s="184"/>
      <c r="B3" s="184"/>
      <c r="C3" s="184"/>
      <c r="D3" s="184"/>
      <c r="E3" s="184"/>
      <c r="F3" s="184"/>
      <c r="G3" s="184"/>
      <c r="H3" s="184"/>
      <c r="I3" s="184"/>
    </row>
    <row r="4" spans="1:9" ht="21" customHeight="1">
      <c r="A4" s="184"/>
      <c r="B4" s="184"/>
      <c r="C4" s="184"/>
      <c r="D4" s="184"/>
      <c r="E4" s="184"/>
      <c r="F4" s="184"/>
      <c r="G4" s="184"/>
      <c r="H4" s="184"/>
      <c r="I4" s="184"/>
    </row>
    <row r="5" spans="1:9" ht="9.75" customHeight="1">
      <c r="A5" s="155"/>
      <c r="B5" s="155"/>
      <c r="C5" s="155"/>
      <c r="D5" s="155"/>
      <c r="E5" s="155"/>
      <c r="F5" s="155"/>
      <c r="G5" s="155"/>
      <c r="H5" s="155"/>
      <c r="I5" s="155"/>
    </row>
    <row r="7" spans="1:9" ht="15" customHeight="1">
      <c r="A7" s="191" t="s">
        <v>837</v>
      </c>
      <c r="B7" s="191"/>
      <c r="C7" s="191"/>
      <c r="D7" s="191"/>
      <c r="E7" s="191"/>
      <c r="F7" s="191"/>
      <c r="G7" s="191"/>
      <c r="H7" s="191"/>
      <c r="I7" s="191"/>
    </row>
    <row r="8" spans="1:9" ht="13.5" customHeight="1">
      <c r="A8" s="190" t="s">
        <v>836</v>
      </c>
      <c r="B8" s="190"/>
      <c r="C8" s="190"/>
      <c r="D8" s="190"/>
      <c r="E8" s="190"/>
      <c r="F8" s="190"/>
      <c r="G8" s="190"/>
      <c r="H8" s="190"/>
      <c r="I8" s="190"/>
    </row>
    <row r="9" spans="1:9" ht="17.25" customHeight="1">
      <c r="A9" s="190"/>
      <c r="B9" s="190"/>
      <c r="C9" s="190"/>
      <c r="D9" s="190"/>
      <c r="E9" s="190"/>
      <c r="F9" s="190"/>
      <c r="G9" s="190"/>
      <c r="H9" s="190"/>
      <c r="I9" s="190"/>
    </row>
    <row r="10" spans="1:9" ht="17.25" customHeight="1">
      <c r="A10" s="157"/>
      <c r="B10" s="157"/>
      <c r="C10" s="157"/>
      <c r="D10" s="157"/>
      <c r="E10" s="157"/>
      <c r="F10" s="157"/>
      <c r="G10" s="157"/>
      <c r="H10" s="157"/>
      <c r="I10" s="157"/>
    </row>
    <row r="11" spans="1:9" ht="15" customHeight="1">
      <c r="A11" s="186" t="s">
        <v>843</v>
      </c>
      <c r="B11" s="186"/>
      <c r="C11" s="186"/>
      <c r="D11" s="186"/>
      <c r="E11" s="186"/>
      <c r="F11" s="186"/>
      <c r="G11" s="186"/>
      <c r="H11" s="186"/>
      <c r="I11" s="186"/>
    </row>
    <row r="12" spans="1:9" ht="15" customHeight="1">
      <c r="A12" s="186"/>
      <c r="B12" s="186"/>
      <c r="C12" s="186"/>
      <c r="D12" s="186"/>
      <c r="E12" s="186"/>
      <c r="F12" s="186"/>
      <c r="G12" s="186"/>
      <c r="H12" s="186"/>
      <c r="I12" s="186"/>
    </row>
    <row r="13" spans="1:9" ht="15" customHeight="1">
      <c r="A13" s="186"/>
      <c r="B13" s="186"/>
      <c r="C13" s="186"/>
      <c r="D13" s="186"/>
      <c r="E13" s="186"/>
      <c r="F13" s="186"/>
      <c r="G13" s="186"/>
      <c r="H13" s="186"/>
      <c r="I13" s="186"/>
    </row>
    <row r="14" spans="1:9" ht="18" customHeight="1">
      <c r="A14" s="186"/>
      <c r="B14" s="186"/>
      <c r="C14" s="186"/>
      <c r="D14" s="186"/>
      <c r="E14" s="186"/>
      <c r="F14" s="186"/>
      <c r="G14" s="186"/>
      <c r="H14" s="186"/>
      <c r="I14" s="186"/>
    </row>
    <row r="15" spans="1:9" ht="15.75" customHeight="1">
      <c r="A15" s="189" t="s">
        <v>839</v>
      </c>
      <c r="B15" s="189"/>
      <c r="C15" s="189"/>
      <c r="D15" s="189"/>
      <c r="E15" s="189"/>
      <c r="F15" s="189"/>
      <c r="G15" s="189"/>
      <c r="H15" s="189"/>
      <c r="I15" s="189"/>
    </row>
    <row r="16" spans="1:9" ht="18" customHeight="1">
      <c r="A16" s="186" t="s">
        <v>844</v>
      </c>
      <c r="B16" s="186"/>
      <c r="C16" s="186"/>
      <c r="D16" s="186"/>
      <c r="E16" s="186"/>
      <c r="F16" s="186"/>
      <c r="G16" s="186"/>
      <c r="H16" s="186"/>
      <c r="I16" s="186"/>
    </row>
    <row r="17" spans="1:9" ht="30" customHeight="1">
      <c r="A17" s="186"/>
      <c r="B17" s="186"/>
      <c r="C17" s="186"/>
      <c r="D17" s="186"/>
      <c r="E17" s="186"/>
      <c r="F17" s="186"/>
      <c r="G17" s="186"/>
      <c r="H17" s="186"/>
      <c r="I17" s="186"/>
    </row>
    <row r="18" spans="1:9" ht="18" customHeight="1">
      <c r="A18" s="186" t="s">
        <v>845</v>
      </c>
      <c r="B18" s="186"/>
      <c r="C18" s="186"/>
      <c r="D18" s="186"/>
      <c r="E18" s="186"/>
      <c r="F18" s="186"/>
      <c r="G18" s="186"/>
      <c r="H18" s="186"/>
      <c r="I18" s="186"/>
    </row>
    <row r="19" spans="1:9" ht="18" customHeight="1">
      <c r="A19" s="186"/>
      <c r="B19" s="186"/>
      <c r="C19" s="186"/>
      <c r="D19" s="186"/>
      <c r="E19" s="186"/>
      <c r="F19" s="186"/>
      <c r="G19" s="186"/>
      <c r="H19" s="186"/>
      <c r="I19" s="186"/>
    </row>
    <row r="20" spans="1:9" ht="12" customHeight="1">
      <c r="A20" s="186"/>
      <c r="B20" s="186"/>
      <c r="C20" s="186"/>
      <c r="D20" s="186"/>
      <c r="E20" s="186"/>
      <c r="F20" s="186"/>
      <c r="G20" s="186"/>
      <c r="H20" s="186"/>
      <c r="I20" s="186"/>
    </row>
    <row r="21" spans="1:9" ht="15.75">
      <c r="A21" s="156"/>
      <c r="B21" s="156"/>
      <c r="C21" s="156"/>
      <c r="D21" s="156"/>
      <c r="E21" s="156"/>
      <c r="F21" s="156"/>
      <c r="G21" s="156"/>
      <c r="H21" s="156"/>
      <c r="I21" s="156"/>
    </row>
    <row r="22" spans="1:9" ht="18" customHeight="1">
      <c r="A22" s="183" t="s">
        <v>840</v>
      </c>
      <c r="B22" s="183"/>
      <c r="C22" s="183"/>
      <c r="D22" s="183"/>
      <c r="E22" s="183"/>
      <c r="F22" s="183"/>
      <c r="G22" s="183"/>
      <c r="H22" s="183"/>
      <c r="I22" s="183"/>
    </row>
    <row r="23" spans="1:9" ht="14.25" customHeight="1">
      <c r="A23" s="183"/>
      <c r="B23" s="183"/>
      <c r="C23" s="183"/>
      <c r="D23" s="183"/>
      <c r="E23" s="183"/>
      <c r="F23" s="183"/>
      <c r="G23" s="183"/>
      <c r="H23" s="183"/>
      <c r="I23" s="183"/>
    </row>
    <row r="24" spans="1:9" ht="15">
      <c r="A24" s="185" t="s">
        <v>841</v>
      </c>
      <c r="B24" s="186"/>
      <c r="C24" s="186"/>
      <c r="D24" s="186"/>
      <c r="E24" s="186"/>
      <c r="F24" s="186"/>
      <c r="G24" s="186"/>
      <c r="H24" s="186"/>
      <c r="I24" s="186"/>
    </row>
    <row r="25" spans="1:9" ht="15">
      <c r="A25" s="186"/>
      <c r="B25" s="186"/>
      <c r="C25" s="186"/>
      <c r="D25" s="186"/>
      <c r="E25" s="186"/>
      <c r="F25" s="186"/>
      <c r="G25" s="186"/>
      <c r="H25" s="186"/>
      <c r="I25" s="186"/>
    </row>
    <row r="26" spans="1:9" ht="15">
      <c r="A26" s="186"/>
      <c r="B26" s="186"/>
      <c r="C26" s="186"/>
      <c r="D26" s="186"/>
      <c r="E26" s="186"/>
      <c r="F26" s="186"/>
      <c r="G26" s="186"/>
      <c r="H26" s="186"/>
      <c r="I26" s="186"/>
    </row>
    <row r="27" spans="1:9" ht="15">
      <c r="A27" s="186"/>
      <c r="B27" s="186"/>
      <c r="C27" s="186"/>
      <c r="D27" s="186"/>
      <c r="E27" s="186"/>
      <c r="F27" s="186"/>
      <c r="G27" s="186"/>
      <c r="H27" s="186"/>
      <c r="I27" s="186"/>
    </row>
    <row r="28" spans="1:9" ht="19.5" customHeight="1">
      <c r="A28" s="186"/>
      <c r="B28" s="186"/>
      <c r="C28" s="186"/>
      <c r="D28" s="186"/>
      <c r="E28" s="186"/>
      <c r="F28" s="186"/>
      <c r="G28" s="186"/>
      <c r="H28" s="186"/>
      <c r="I28" s="186"/>
    </row>
    <row r="29" spans="1:9" ht="15">
      <c r="A29" s="187" t="s">
        <v>846</v>
      </c>
      <c r="B29" s="188"/>
      <c r="C29" s="188"/>
      <c r="D29" s="188"/>
      <c r="E29" s="188"/>
      <c r="F29" s="188"/>
      <c r="G29" s="188"/>
      <c r="H29" s="188"/>
      <c r="I29" s="188"/>
    </row>
    <row r="30" spans="1:9" ht="15">
      <c r="A30" s="188"/>
      <c r="B30" s="188"/>
      <c r="C30" s="188"/>
      <c r="D30" s="188"/>
      <c r="E30" s="188"/>
      <c r="F30" s="188"/>
      <c r="G30" s="188"/>
      <c r="H30" s="188"/>
      <c r="I30" s="188"/>
    </row>
    <row r="31" spans="1:9" ht="15">
      <c r="A31" s="188"/>
      <c r="B31" s="188"/>
      <c r="C31" s="188"/>
      <c r="D31" s="188"/>
      <c r="E31" s="188"/>
      <c r="F31" s="188"/>
      <c r="G31" s="188"/>
      <c r="H31" s="188"/>
      <c r="I31" s="188"/>
    </row>
    <row r="32" spans="1:9" ht="15">
      <c r="A32" s="188"/>
      <c r="B32" s="188"/>
      <c r="C32" s="188"/>
      <c r="D32" s="188"/>
      <c r="E32" s="188"/>
      <c r="F32" s="188"/>
      <c r="G32" s="188"/>
      <c r="H32" s="188"/>
      <c r="I32" s="188"/>
    </row>
    <row r="33" spans="1:9" ht="15">
      <c r="A33" s="188"/>
      <c r="B33" s="188"/>
      <c r="C33" s="188"/>
      <c r="D33" s="188"/>
      <c r="E33" s="188"/>
      <c r="F33" s="188"/>
      <c r="G33" s="188"/>
      <c r="H33" s="188"/>
      <c r="I33" s="188"/>
    </row>
    <row r="34" spans="1:9" ht="15">
      <c r="A34" s="188"/>
      <c r="B34" s="188"/>
      <c r="C34" s="188"/>
      <c r="D34" s="188"/>
      <c r="E34" s="188"/>
      <c r="F34" s="188"/>
      <c r="G34" s="188"/>
      <c r="H34" s="188"/>
      <c r="I34" s="188"/>
    </row>
    <row r="35" spans="1:9" ht="15">
      <c r="A35" s="188"/>
      <c r="B35" s="188"/>
      <c r="C35" s="188"/>
      <c r="D35" s="188"/>
      <c r="E35" s="188"/>
      <c r="F35" s="188"/>
      <c r="G35" s="188"/>
      <c r="H35" s="188"/>
      <c r="I35" s="188"/>
    </row>
    <row r="36" spans="1:9" ht="15">
      <c r="A36" s="188"/>
      <c r="B36" s="188"/>
      <c r="C36" s="188"/>
      <c r="D36" s="188"/>
      <c r="E36" s="188"/>
      <c r="F36" s="188"/>
      <c r="G36" s="188"/>
      <c r="H36" s="188"/>
      <c r="I36" s="188"/>
    </row>
    <row r="37" spans="1:9" ht="15">
      <c r="A37" s="188"/>
      <c r="B37" s="188"/>
      <c r="C37" s="188"/>
      <c r="D37" s="188"/>
      <c r="E37" s="188"/>
      <c r="F37" s="188"/>
      <c r="G37" s="188"/>
      <c r="H37" s="188"/>
      <c r="I37" s="188"/>
    </row>
  </sheetData>
  <sheetProtection/>
  <mergeCells count="10">
    <mergeCell ref="A22:I23"/>
    <mergeCell ref="A2:I4"/>
    <mergeCell ref="A24:I28"/>
    <mergeCell ref="A29:I37"/>
    <mergeCell ref="A11:I14"/>
    <mergeCell ref="A15:I15"/>
    <mergeCell ref="A8:I9"/>
    <mergeCell ref="A7:I7"/>
    <mergeCell ref="A16:I17"/>
    <mergeCell ref="A18:I20"/>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9">
    <tabColor rgb="FF92D050"/>
  </sheetPr>
  <dimension ref="A1:N25"/>
  <sheetViews>
    <sheetView showGridLines="0" workbookViewId="0" topLeftCell="A1">
      <selection activeCell="A1" sqref="A1:H1"/>
    </sheetView>
  </sheetViews>
  <sheetFormatPr defaultColWidth="9.140625" defaultRowHeight="15"/>
  <cols>
    <col min="1" max="1" width="4.28125" style="2" customWidth="1"/>
    <col min="2" max="2" width="40.00390625" style="2" customWidth="1"/>
    <col min="3" max="3" width="15.140625" style="2" customWidth="1"/>
    <col min="4" max="4" width="10.00390625" style="2" customWidth="1"/>
    <col min="5" max="5" width="13.421875" style="2" customWidth="1"/>
    <col min="6" max="6" width="11.28125" style="2" customWidth="1"/>
    <col min="7" max="7" width="12.8515625" style="2" customWidth="1"/>
    <col min="8" max="8" width="10.8515625" style="2" customWidth="1"/>
    <col min="9" max="9" width="13.57421875" style="2" customWidth="1"/>
    <col min="10" max="10" width="18.140625" style="2" customWidth="1"/>
    <col min="11" max="11" width="21.57421875" style="2" customWidth="1"/>
    <col min="12" max="12" width="14.00390625" style="2" customWidth="1"/>
    <col min="13" max="16384" width="9.140625" style="2" customWidth="1"/>
  </cols>
  <sheetData>
    <row r="1" spans="1:8" ht="14.25">
      <c r="A1" s="281" t="s">
        <v>645</v>
      </c>
      <c r="B1" s="282"/>
      <c r="C1" s="282"/>
      <c r="D1" s="282"/>
      <c r="E1" s="282"/>
      <c r="F1" s="282"/>
      <c r="G1" s="282"/>
      <c r="H1" s="282"/>
    </row>
    <row r="2" spans="1:8" ht="14.25">
      <c r="A2" s="282"/>
      <c r="B2" s="282"/>
      <c r="C2" s="282"/>
      <c r="D2" s="282"/>
      <c r="E2" s="282"/>
      <c r="F2" s="282"/>
      <c r="G2" s="282"/>
      <c r="H2" s="282"/>
    </row>
    <row r="3" spans="1:8" ht="24" customHeight="1">
      <c r="A3" s="311" t="s">
        <v>183</v>
      </c>
      <c r="B3" s="311" t="s">
        <v>600</v>
      </c>
      <c r="C3" s="289" t="s">
        <v>601</v>
      </c>
      <c r="D3" s="288"/>
      <c r="E3" s="288"/>
      <c r="F3" s="288"/>
      <c r="G3" s="288"/>
      <c r="H3" s="288"/>
    </row>
    <row r="4" spans="1:14" ht="16.5" customHeight="1">
      <c r="A4" s="312"/>
      <c r="B4" s="312"/>
      <c r="C4" s="319" t="str">
        <f>Баланс!C22</f>
        <v>на 31 декабря 2019 г.</v>
      </c>
      <c r="D4" s="320"/>
      <c r="E4" s="319" t="str">
        <f>Баланс!D22</f>
        <v>на 31 декабря 2018 г.</v>
      </c>
      <c r="F4" s="320"/>
      <c r="G4" s="289" t="s">
        <v>644</v>
      </c>
      <c r="H4" s="288"/>
      <c r="I4" s="31"/>
      <c r="J4" s="31"/>
      <c r="K4" s="31"/>
      <c r="L4" s="31"/>
      <c r="M4" s="31"/>
      <c r="N4" s="31"/>
    </row>
    <row r="5" spans="1:14" ht="42" customHeight="1">
      <c r="A5" s="313"/>
      <c r="B5" s="313"/>
      <c r="C5" s="166" t="s">
        <v>851</v>
      </c>
      <c r="D5" s="166" t="s">
        <v>602</v>
      </c>
      <c r="E5" s="166" t="s">
        <v>851</v>
      </c>
      <c r="F5" s="166" t="s">
        <v>602</v>
      </c>
      <c r="G5" s="166" t="s">
        <v>851</v>
      </c>
      <c r="H5" s="166" t="s">
        <v>602</v>
      </c>
      <c r="I5" s="31"/>
      <c r="J5" s="31"/>
      <c r="K5" s="31"/>
      <c r="L5" s="31"/>
      <c r="M5" s="31"/>
      <c r="N5" s="31"/>
    </row>
    <row r="6" spans="1:14" ht="12.75">
      <c r="A6" s="45">
        <v>1</v>
      </c>
      <c r="B6" s="45">
        <v>2</v>
      </c>
      <c r="C6" s="45">
        <v>3</v>
      </c>
      <c r="D6" s="45">
        <v>4</v>
      </c>
      <c r="E6" s="45">
        <v>5</v>
      </c>
      <c r="F6" s="45">
        <v>6</v>
      </c>
      <c r="G6" s="45">
        <v>7</v>
      </c>
      <c r="H6" s="45">
        <v>8</v>
      </c>
      <c r="I6" s="26"/>
      <c r="J6" s="26"/>
      <c r="K6" s="26"/>
      <c r="L6" s="26"/>
      <c r="M6" s="26"/>
      <c r="N6" s="26"/>
    </row>
    <row r="7" spans="1:14" ht="15" customHeight="1">
      <c r="A7" s="46" t="s">
        <v>646</v>
      </c>
      <c r="B7" s="49" t="s">
        <v>647</v>
      </c>
      <c r="C7" s="134">
        <f>Баланс!C68</f>
        <v>7446</v>
      </c>
      <c r="D7" s="137">
        <f aca="true" t="shared" si="0" ref="D7:D18">IF($C$19=0,0,C7/$C$19)</f>
        <v>0.4439277410123413</v>
      </c>
      <c r="E7" s="138">
        <f>Баланс!D68</f>
        <v>5715</v>
      </c>
      <c r="F7" s="137">
        <f aca="true" t="shared" si="1" ref="F7:F18">IF($E$19=0,0,E7/$E$19)</f>
        <v>0.3848744023166543</v>
      </c>
      <c r="G7" s="139">
        <f>C7-E7</f>
        <v>1731</v>
      </c>
      <c r="H7" s="132">
        <f>D7-F7</f>
        <v>0.05905333869568696</v>
      </c>
      <c r="I7" s="26"/>
      <c r="J7" s="72" t="str">
        <f>C4</f>
        <v>на 31 декабря 2019 г.</v>
      </c>
      <c r="K7" s="72" t="str">
        <f>E4</f>
        <v>на 31 декабря 2018 г.</v>
      </c>
      <c r="L7" s="56" t="s">
        <v>648</v>
      </c>
      <c r="M7" s="26"/>
      <c r="N7" s="26"/>
    </row>
    <row r="8" spans="1:14" ht="33.75" customHeight="1">
      <c r="A8" s="46" t="s">
        <v>649</v>
      </c>
      <c r="B8" s="49" t="s">
        <v>650</v>
      </c>
      <c r="C8" s="134">
        <f>Баланс!C76</f>
        <v>103</v>
      </c>
      <c r="D8" s="137">
        <f t="shared" si="0"/>
        <v>0.006140821558457044</v>
      </c>
      <c r="E8" s="138">
        <f>Баланс!D76</f>
        <v>78</v>
      </c>
      <c r="F8" s="137">
        <f t="shared" si="1"/>
        <v>0.005252878981749613</v>
      </c>
      <c r="G8" s="139">
        <f aca="true" t="shared" si="2" ref="G8:G19">C8-E8</f>
        <v>25</v>
      </c>
      <c r="H8" s="132">
        <f aca="true" t="shared" si="3" ref="H8:H18">D8-F8</f>
        <v>0.000887942576707431</v>
      </c>
      <c r="I8" s="56" t="s">
        <v>651</v>
      </c>
      <c r="J8" s="73">
        <f>C7</f>
        <v>7446</v>
      </c>
      <c r="K8" s="73">
        <f>E7</f>
        <v>5715</v>
      </c>
      <c r="L8" s="73">
        <f>G7</f>
        <v>1731</v>
      </c>
      <c r="M8" s="26"/>
      <c r="N8" s="26"/>
    </row>
    <row r="9" spans="1:14" ht="25.5">
      <c r="A9" s="46" t="s">
        <v>652</v>
      </c>
      <c r="B9" s="49" t="s">
        <v>653</v>
      </c>
      <c r="C9" s="134">
        <f>Баланс!C94</f>
        <v>9224</v>
      </c>
      <c r="D9" s="137">
        <f t="shared" si="0"/>
        <v>0.5499314374292017</v>
      </c>
      <c r="E9" s="138">
        <f>Баланс!D94</f>
        <v>9056</v>
      </c>
      <c r="F9" s="137">
        <f t="shared" si="1"/>
        <v>0.6098727187015961</v>
      </c>
      <c r="G9" s="139">
        <f t="shared" si="2"/>
        <v>168</v>
      </c>
      <c r="H9" s="132">
        <f t="shared" si="3"/>
        <v>-0.0599412812723944</v>
      </c>
      <c r="I9" s="56" t="s">
        <v>654</v>
      </c>
      <c r="J9" s="73">
        <f>C8+C9</f>
        <v>9327</v>
      </c>
      <c r="K9" s="73">
        <f>E8+E9</f>
        <v>9134</v>
      </c>
      <c r="L9" s="73">
        <f>G8+G9</f>
        <v>193</v>
      </c>
      <c r="M9" s="26"/>
      <c r="N9" s="26"/>
    </row>
    <row r="10" spans="1:14" ht="27" customHeight="1">
      <c r="A10" s="46" t="s">
        <v>655</v>
      </c>
      <c r="B10" s="48" t="s">
        <v>656</v>
      </c>
      <c r="C10" s="134">
        <f>Баланс!C78</f>
        <v>2118</v>
      </c>
      <c r="D10" s="140">
        <f t="shared" si="0"/>
        <v>0.12627436952244678</v>
      </c>
      <c r="E10" s="138">
        <f>Баланс!D78</f>
        <v>1814</v>
      </c>
      <c r="F10" s="140">
        <f t="shared" si="1"/>
        <v>0.12216310862684356</v>
      </c>
      <c r="G10" s="139">
        <f>C10-E10</f>
        <v>304</v>
      </c>
      <c r="H10" s="135">
        <f t="shared" si="3"/>
        <v>0.004111260895603222</v>
      </c>
      <c r="I10" s="26"/>
      <c r="J10" s="26"/>
      <c r="K10" s="26"/>
      <c r="L10" s="26"/>
      <c r="M10" s="26"/>
      <c r="N10" s="26"/>
    </row>
    <row r="11" spans="1:14" ht="27" customHeight="1">
      <c r="A11" s="46" t="s">
        <v>657</v>
      </c>
      <c r="B11" s="47" t="s">
        <v>658</v>
      </c>
      <c r="C11" s="134">
        <f>Баланс!C79</f>
        <v>88</v>
      </c>
      <c r="D11" s="140">
        <f t="shared" si="0"/>
        <v>0.0052465271567399985</v>
      </c>
      <c r="E11" s="138">
        <f>Баланс!D79</f>
        <v>34</v>
      </c>
      <c r="F11" s="140">
        <f t="shared" si="1"/>
        <v>0.00228971647922419</v>
      </c>
      <c r="G11" s="139">
        <f t="shared" si="2"/>
        <v>54</v>
      </c>
      <c r="H11" s="135">
        <f t="shared" si="3"/>
        <v>0.0029568106775158085</v>
      </c>
      <c r="I11" s="26"/>
      <c r="J11" s="72" t="str">
        <f>C4</f>
        <v>на 31 декабря 2019 г.</v>
      </c>
      <c r="K11" s="72" t="str">
        <f>E4</f>
        <v>на 31 декабря 2018 г.</v>
      </c>
      <c r="L11" s="56" t="s">
        <v>648</v>
      </c>
      <c r="M11" s="26"/>
      <c r="N11" s="26"/>
    </row>
    <row r="12" spans="1:14" ht="25.5">
      <c r="A12" s="46" t="s">
        <v>659</v>
      </c>
      <c r="B12" s="47" t="s">
        <v>660</v>
      </c>
      <c r="C12" s="134">
        <f>Баланс!C80</f>
        <v>2886</v>
      </c>
      <c r="D12" s="140">
        <f t="shared" si="0"/>
        <v>0.1720622428903595</v>
      </c>
      <c r="E12" s="138">
        <f>Баланс!D80</f>
        <v>4492</v>
      </c>
      <c r="F12" s="140">
        <f t="shared" si="1"/>
        <v>0.3025119536669136</v>
      </c>
      <c r="G12" s="139">
        <f t="shared" si="2"/>
        <v>-1606</v>
      </c>
      <c r="H12" s="135">
        <f t="shared" si="3"/>
        <v>-0.13044971077655407</v>
      </c>
      <c r="I12" s="37" t="s">
        <v>651</v>
      </c>
      <c r="J12" s="59">
        <f>D7</f>
        <v>0.4439277410123413</v>
      </c>
      <c r="K12" s="59">
        <f>F7</f>
        <v>0.3848744023166543</v>
      </c>
      <c r="L12" s="59">
        <f>H7</f>
        <v>0.05905333869568696</v>
      </c>
      <c r="M12" s="26"/>
      <c r="N12" s="26"/>
    </row>
    <row r="13" spans="1:14" ht="12.75">
      <c r="A13" s="46" t="s">
        <v>661</v>
      </c>
      <c r="B13" s="47" t="s">
        <v>662</v>
      </c>
      <c r="C13" s="134">
        <f>Баланс!C84</f>
        <v>296</v>
      </c>
      <c r="D13" s="140">
        <f t="shared" si="0"/>
        <v>0.01764740952721636</v>
      </c>
      <c r="E13" s="138">
        <f>Баланс!D84</f>
        <v>93</v>
      </c>
      <c r="F13" s="140">
        <f t="shared" si="1"/>
        <v>0.006263048016701462</v>
      </c>
      <c r="G13" s="139">
        <f t="shared" si="2"/>
        <v>203</v>
      </c>
      <c r="H13" s="135">
        <f t="shared" si="3"/>
        <v>0.011384361510514899</v>
      </c>
      <c r="I13" s="37"/>
      <c r="J13" s="59"/>
      <c r="K13" s="59"/>
      <c r="L13" s="59"/>
      <c r="M13" s="26"/>
      <c r="N13" s="26"/>
    </row>
    <row r="14" spans="1:14" ht="25.5">
      <c r="A14" s="46" t="s">
        <v>663</v>
      </c>
      <c r="B14" s="48" t="s">
        <v>664</v>
      </c>
      <c r="C14" s="134">
        <f>Баланс!C85</f>
        <v>83</v>
      </c>
      <c r="D14" s="140">
        <f t="shared" si="0"/>
        <v>0.004948429022834317</v>
      </c>
      <c r="E14" s="138">
        <f>Баланс!D85</f>
        <v>78</v>
      </c>
      <c r="F14" s="140">
        <f t="shared" si="1"/>
        <v>0.005252878981749613</v>
      </c>
      <c r="G14" s="139">
        <f t="shared" si="2"/>
        <v>5</v>
      </c>
      <c r="H14" s="135">
        <f t="shared" si="3"/>
        <v>-0.00030444995891529616</v>
      </c>
      <c r="I14" s="37"/>
      <c r="J14" s="59"/>
      <c r="K14" s="59"/>
      <c r="L14" s="59"/>
      <c r="M14" s="26"/>
      <c r="N14" s="26"/>
    </row>
    <row r="15" spans="1:14" ht="40.5" customHeight="1">
      <c r="A15" s="69" t="s">
        <v>665</v>
      </c>
      <c r="B15" s="47" t="s">
        <v>666</v>
      </c>
      <c r="C15" s="134">
        <f>Баланс!C90</f>
        <v>0</v>
      </c>
      <c r="D15" s="140">
        <f t="shared" si="0"/>
        <v>0</v>
      </c>
      <c r="E15" s="138">
        <f>Баланс!D90</f>
        <v>0</v>
      </c>
      <c r="F15" s="140">
        <f t="shared" si="1"/>
        <v>0</v>
      </c>
      <c r="G15" s="139">
        <f t="shared" si="2"/>
        <v>0</v>
      </c>
      <c r="H15" s="135">
        <f t="shared" si="3"/>
        <v>0</v>
      </c>
      <c r="I15" s="37" t="s">
        <v>654</v>
      </c>
      <c r="J15" s="59">
        <f>D8+D9</f>
        <v>0.5560722589876588</v>
      </c>
      <c r="K15" s="59">
        <f>F8+F9</f>
        <v>0.6151255976833457</v>
      </c>
      <c r="L15" s="59">
        <f>H8+H9</f>
        <v>-0.05905333869568696</v>
      </c>
      <c r="M15" s="26"/>
      <c r="N15" s="26"/>
    </row>
    <row r="16" spans="1:14" ht="12.75">
      <c r="A16" s="46" t="s">
        <v>667</v>
      </c>
      <c r="B16" s="47" t="s">
        <v>668</v>
      </c>
      <c r="C16" s="134">
        <f>Баланс!C91</f>
        <v>0</v>
      </c>
      <c r="D16" s="140">
        <f t="shared" si="0"/>
        <v>0</v>
      </c>
      <c r="E16" s="138">
        <f>Баланс!D91</f>
        <v>0</v>
      </c>
      <c r="F16" s="140">
        <f t="shared" si="1"/>
        <v>0</v>
      </c>
      <c r="G16" s="139">
        <f t="shared" si="2"/>
        <v>0</v>
      </c>
      <c r="H16" s="135">
        <f t="shared" si="3"/>
        <v>0</v>
      </c>
      <c r="I16" s="26" t="s">
        <v>669</v>
      </c>
      <c r="J16" s="59">
        <f>D19</f>
        <v>1</v>
      </c>
      <c r="K16" s="59">
        <f>F19</f>
        <v>1</v>
      </c>
      <c r="L16" s="26"/>
      <c r="M16" s="26"/>
      <c r="N16" s="26"/>
    </row>
    <row r="17" spans="1:14" ht="12.75">
      <c r="A17" s="46" t="s">
        <v>670</v>
      </c>
      <c r="B17" s="47" t="s">
        <v>671</v>
      </c>
      <c r="C17" s="134">
        <f>Баланс!C92</f>
        <v>0</v>
      </c>
      <c r="D17" s="140">
        <f t="shared" si="0"/>
        <v>0</v>
      </c>
      <c r="E17" s="138">
        <f>Баланс!D92</f>
        <v>0</v>
      </c>
      <c r="F17" s="140">
        <f t="shared" si="1"/>
        <v>0</v>
      </c>
      <c r="G17" s="139">
        <f t="shared" si="2"/>
        <v>0</v>
      </c>
      <c r="H17" s="135">
        <f t="shared" si="3"/>
        <v>0</v>
      </c>
      <c r="I17" s="26"/>
      <c r="J17" s="26"/>
      <c r="K17" s="26"/>
      <c r="L17" s="26"/>
      <c r="M17" s="26"/>
      <c r="N17" s="26"/>
    </row>
    <row r="18" spans="1:14" ht="24.75" customHeight="1">
      <c r="A18" s="46" t="s">
        <v>672</v>
      </c>
      <c r="B18" s="70" t="s">
        <v>673</v>
      </c>
      <c r="C18" s="134">
        <f>Баланс!C93</f>
        <v>4132</v>
      </c>
      <c r="D18" s="140">
        <f t="shared" si="0"/>
        <v>0.2463482978596554</v>
      </c>
      <c r="E18" s="138">
        <f>Баланс!D93</f>
        <v>2716</v>
      </c>
      <c r="F18" s="140">
        <f t="shared" si="1"/>
        <v>0.18290793992861473</v>
      </c>
      <c r="G18" s="139">
        <f t="shared" si="2"/>
        <v>1416</v>
      </c>
      <c r="H18" s="135">
        <f t="shared" si="3"/>
        <v>0.06344035793104066</v>
      </c>
      <c r="I18" s="31"/>
      <c r="J18" s="31"/>
      <c r="K18" s="31"/>
      <c r="L18" s="31"/>
      <c r="M18" s="31"/>
      <c r="N18" s="31"/>
    </row>
    <row r="19" spans="1:14" ht="12.75">
      <c r="A19" s="46"/>
      <c r="B19" s="49" t="s">
        <v>674</v>
      </c>
      <c r="C19" s="131">
        <f>Баланс!C95</f>
        <v>16773</v>
      </c>
      <c r="D19" s="74">
        <v>1</v>
      </c>
      <c r="E19" s="141">
        <f>Баланс!D95</f>
        <v>14849</v>
      </c>
      <c r="F19" s="75">
        <v>1</v>
      </c>
      <c r="G19" s="139">
        <f t="shared" si="2"/>
        <v>1924</v>
      </c>
      <c r="H19" s="71" t="s">
        <v>675</v>
      </c>
      <c r="I19" s="31"/>
      <c r="J19" s="31"/>
      <c r="K19" s="31"/>
      <c r="L19" s="31"/>
      <c r="M19" s="31"/>
      <c r="N19" s="31"/>
    </row>
    <row r="20" spans="9:14" s="50" customFormat="1" ht="11.25" customHeight="1">
      <c r="I20" s="61"/>
      <c r="J20" s="61"/>
      <c r="K20" s="61"/>
      <c r="L20" s="61"/>
      <c r="M20" s="61"/>
      <c r="N20" s="61"/>
    </row>
    <row r="21" spans="9:14" s="50" customFormat="1" ht="11.25" customHeight="1">
      <c r="I21" s="61"/>
      <c r="J21" s="61"/>
      <c r="K21" s="61"/>
      <c r="L21" s="61"/>
      <c r="M21" s="61"/>
      <c r="N21" s="61"/>
    </row>
    <row r="22" spans="9:14" s="50" customFormat="1" ht="11.25" customHeight="1">
      <c r="I22" s="61"/>
      <c r="J22" s="61"/>
      <c r="K22" s="61"/>
      <c r="L22" s="61"/>
      <c r="M22" s="61"/>
      <c r="N22" s="61"/>
    </row>
    <row r="23" spans="9:14" s="50" customFormat="1" ht="11.25" customHeight="1">
      <c r="I23" s="61"/>
      <c r="J23" s="61"/>
      <c r="K23" s="61"/>
      <c r="L23" s="61"/>
      <c r="M23" s="61"/>
      <c r="N23" s="61"/>
    </row>
    <row r="24" spans="9:14" s="50" customFormat="1" ht="11.25" customHeight="1">
      <c r="I24" s="61"/>
      <c r="J24" s="61"/>
      <c r="K24" s="61"/>
      <c r="L24" s="61"/>
      <c r="M24" s="61"/>
      <c r="N24" s="61"/>
    </row>
    <row r="25" spans="9:14" s="50" customFormat="1" ht="11.25" customHeight="1">
      <c r="I25" s="61"/>
      <c r="J25" s="61"/>
      <c r="K25" s="61"/>
      <c r="L25" s="61"/>
      <c r="M25" s="61"/>
      <c r="N25" s="61"/>
    </row>
    <row r="26" s="50" customFormat="1" ht="11.25" customHeight="1"/>
    <row r="27" s="50" customFormat="1" ht="11.25" customHeight="1"/>
    <row r="28" s="50" customFormat="1" ht="11.25" customHeight="1"/>
    <row r="29" s="50" customFormat="1" ht="11.25" customHeight="1"/>
    <row r="30" s="50" customFormat="1" ht="11.25" customHeight="1"/>
    <row r="31" s="50" customFormat="1" ht="11.25" customHeight="1"/>
    <row r="32" s="50" customFormat="1" ht="11.25" customHeight="1"/>
    <row r="33" s="50" customFormat="1" ht="11.25" customHeight="1"/>
    <row r="34" s="50" customFormat="1" ht="11.25" customHeight="1"/>
    <row r="35" s="50" customFormat="1" ht="11.25" customHeight="1"/>
    <row r="36" s="50" customFormat="1" ht="11.25" customHeight="1"/>
    <row r="37" s="50" customFormat="1" ht="11.25" customHeight="1"/>
    <row r="38" s="50" customFormat="1" ht="11.25" customHeight="1"/>
    <row r="39" s="50" customFormat="1" ht="11.25" customHeight="1"/>
    <row r="40" s="50" customFormat="1" ht="11.25" customHeight="1"/>
    <row r="41" s="50" customFormat="1" ht="11.25" customHeight="1"/>
    <row r="42" s="50" customFormat="1" ht="11.25" customHeight="1"/>
    <row r="43" s="50" customFormat="1" ht="11.25" customHeight="1"/>
    <row r="44" s="50" customFormat="1" ht="11.25" customHeight="1"/>
    <row r="45" s="50" customFormat="1" ht="11.25" customHeight="1"/>
    <row r="46" s="50" customFormat="1" ht="11.25" customHeight="1"/>
    <row r="47" s="50" customFormat="1" ht="11.25" customHeight="1"/>
    <row r="48" s="50" customFormat="1" ht="11.25" customHeight="1"/>
    <row r="49" s="50" customFormat="1" ht="11.25" customHeight="1"/>
    <row r="50" s="50" customFormat="1" ht="11.25" customHeight="1"/>
    <row r="51" s="50" customFormat="1" ht="11.25" customHeight="1"/>
    <row r="52" s="50" customFormat="1" ht="11.25" customHeight="1"/>
    <row r="53" s="50" customFormat="1" ht="11.25" customHeight="1"/>
    <row r="54" s="50" customFormat="1" ht="11.25" customHeight="1"/>
    <row r="55" s="50" customFormat="1" ht="11.25" customHeight="1"/>
    <row r="56" s="50" customFormat="1" ht="11.25" customHeight="1"/>
    <row r="57" s="50" customFormat="1" ht="11.25" customHeight="1"/>
    <row r="58" s="50" customFormat="1" ht="11.25" customHeight="1"/>
    <row r="59" s="50" customFormat="1" ht="11.25" customHeight="1"/>
    <row r="60" s="50" customFormat="1" ht="11.25" customHeight="1"/>
    <row r="61" s="50" customFormat="1" ht="11.25" customHeight="1"/>
    <row r="62" s="50" customFormat="1" ht="11.25" customHeight="1"/>
    <row r="63" s="50" customFormat="1" ht="11.25" customHeight="1"/>
    <row r="64" s="50" customFormat="1" ht="11.25" customHeight="1"/>
    <row r="65" s="50" customFormat="1" ht="11.25" customHeight="1"/>
    <row r="66" s="50" customFormat="1" ht="11.25" customHeight="1"/>
    <row r="67" s="50" customFormat="1" ht="11.25" customHeight="1"/>
    <row r="68" s="50" customFormat="1" ht="11.25" customHeight="1"/>
    <row r="69" s="50" customFormat="1" ht="11.25" customHeight="1"/>
    <row r="70" s="50" customFormat="1" ht="11.25" customHeight="1"/>
    <row r="71" s="50" customFormat="1" ht="11.25" customHeight="1"/>
    <row r="72" s="50" customFormat="1" ht="11.25" customHeight="1"/>
    <row r="73" s="50" customFormat="1" ht="11.25" customHeight="1"/>
    <row r="74" s="50" customFormat="1" ht="11.25" customHeight="1"/>
    <row r="75" s="50" customFormat="1" ht="11.25" customHeight="1"/>
    <row r="76" s="50" customFormat="1" ht="11.25" customHeight="1"/>
    <row r="77" s="50" customFormat="1" ht="11.25" customHeight="1"/>
    <row r="78" s="50" customFormat="1" ht="11.25" customHeight="1"/>
    <row r="79" s="50" customFormat="1" ht="11.25" customHeight="1"/>
    <row r="80" s="50" customFormat="1" ht="11.25" customHeight="1"/>
    <row r="81" s="50" customFormat="1" ht="11.25" customHeight="1"/>
    <row r="82" s="50" customFormat="1" ht="11.25" customHeight="1"/>
    <row r="83" s="50" customFormat="1" ht="11.25" customHeight="1"/>
    <row r="84" s="50" customFormat="1" ht="11.25" customHeight="1"/>
    <row r="85" s="50" customFormat="1" ht="11.25" customHeight="1"/>
    <row r="86" s="50" customFormat="1" ht="11.25" customHeight="1"/>
  </sheetData>
  <sheetProtection/>
  <mergeCells count="8">
    <mergeCell ref="A1:H1"/>
    <mergeCell ref="A2:H2"/>
    <mergeCell ref="A3:A5"/>
    <mergeCell ref="B3:B5"/>
    <mergeCell ref="C3:H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 xml:space="preserve">&amp;L&amp;G&amp;C                                            Подготовлено с использованием ИПС «Нормативка.by»     </oddHeader>
    <oddFooter xml:space="preserve">&amp;C </oddFooter>
  </headerFooter>
  <drawing r:id="rId1"/>
  <legacyDrawingHF r:id="rId2"/>
</worksheet>
</file>

<file path=xl/worksheets/sheet2.xml><?xml version="1.0" encoding="utf-8"?>
<worksheet xmlns="http://schemas.openxmlformats.org/spreadsheetml/2006/main" xmlns:r="http://schemas.openxmlformats.org/officeDocument/2006/relationships">
  <sheetPr codeName="Лист1">
    <tabColor rgb="FF92D050"/>
  </sheetPr>
  <dimension ref="A1:P113"/>
  <sheetViews>
    <sheetView showGridLines="0" workbookViewId="0" topLeftCell="A85">
      <selection activeCell="A104" sqref="A104"/>
    </sheetView>
  </sheetViews>
  <sheetFormatPr defaultColWidth="9.140625" defaultRowHeight="15"/>
  <cols>
    <col min="1" max="1" width="53.57421875" style="76" customWidth="1"/>
    <col min="2" max="2" width="8.7109375" style="76" customWidth="1"/>
    <col min="3" max="3" width="12.421875" style="76" customWidth="1"/>
    <col min="4" max="4" width="12.140625" style="76" customWidth="1"/>
    <col min="5" max="16384" width="9.140625" style="76" customWidth="1"/>
  </cols>
  <sheetData>
    <row r="1" spans="1:4" ht="15" customHeight="1">
      <c r="A1" s="204"/>
      <c r="B1" s="193" t="s">
        <v>827</v>
      </c>
      <c r="C1" s="193"/>
      <c r="D1" s="193"/>
    </row>
    <row r="2" spans="1:6" ht="12.75" customHeight="1">
      <c r="A2" s="204"/>
      <c r="B2" s="193"/>
      <c r="C2" s="193"/>
      <c r="D2" s="193"/>
      <c r="F2" s="209" t="s">
        <v>835</v>
      </c>
    </row>
    <row r="3" spans="1:6" ht="12.75" customHeight="1" thickBot="1">
      <c r="A3" s="204"/>
      <c r="B3" s="193"/>
      <c r="C3" s="193"/>
      <c r="D3" s="193"/>
      <c r="F3" s="210"/>
    </row>
    <row r="4" spans="1:16" ht="13.5" customHeight="1" thickBot="1">
      <c r="A4" s="204"/>
      <c r="B4" s="193"/>
      <c r="C4" s="193"/>
      <c r="D4" s="193"/>
      <c r="F4" s="167">
        <v>2019</v>
      </c>
      <c r="G4" s="194" t="s">
        <v>809</v>
      </c>
      <c r="H4" s="195"/>
      <c r="I4" s="195" t="s">
        <v>810</v>
      </c>
      <c r="J4" s="195"/>
      <c r="L4" s="192"/>
      <c r="M4" s="84"/>
      <c r="N4" s="168" t="s">
        <v>847</v>
      </c>
      <c r="O4" s="169">
        <f>DATE(F5,1,1)</f>
        <v>43466</v>
      </c>
      <c r="P4" s="169">
        <f>DATE(F5,3,31)</f>
        <v>43555</v>
      </c>
    </row>
    <row r="5" spans="1:16" ht="12.75" customHeight="1" thickBot="1">
      <c r="A5" s="204"/>
      <c r="B5" s="193"/>
      <c r="C5" s="193"/>
      <c r="D5" s="193"/>
      <c r="F5" s="170">
        <v>2019</v>
      </c>
      <c r="G5" s="196"/>
      <c r="H5" s="195"/>
      <c r="I5" s="195"/>
      <c r="J5" s="195"/>
      <c r="L5" s="192"/>
      <c r="M5" s="84"/>
      <c r="N5" s="168" t="s">
        <v>848</v>
      </c>
      <c r="O5" s="169">
        <f>DATE(F5,1,1)</f>
        <v>43466</v>
      </c>
      <c r="P5" s="169">
        <f>DATE(F5,6,30)</f>
        <v>43646</v>
      </c>
    </row>
    <row r="6" spans="1:16" ht="12.75">
      <c r="A6" s="77"/>
      <c r="B6" s="77"/>
      <c r="C6" s="77"/>
      <c r="D6" s="146" t="s">
        <v>828</v>
      </c>
      <c r="G6" s="197">
        <f>VLOOKUP(F4,N4:P12,2,FALSE)</f>
        <v>43466</v>
      </c>
      <c r="H6" s="197"/>
      <c r="I6" s="197">
        <f>VLOOKUP(F4,N4:P12,3,FALSE)</f>
        <v>43830</v>
      </c>
      <c r="J6" s="197"/>
      <c r="L6" s="171"/>
      <c r="N6" s="168" t="s">
        <v>849</v>
      </c>
      <c r="O6" s="169">
        <f>DATE(F5,1,1)</f>
        <v>43466</v>
      </c>
      <c r="P6" s="169">
        <f>DATE(F5,9,30)</f>
        <v>43738</v>
      </c>
    </row>
    <row r="7" spans="1:16" ht="12.75">
      <c r="A7" s="199" t="s">
        <v>838</v>
      </c>
      <c r="B7" s="200"/>
      <c r="C7" s="200"/>
      <c r="D7" s="200"/>
      <c r="G7" s="201">
        <f>YEAR(G6)-1</f>
        <v>2018</v>
      </c>
      <c r="H7" s="201"/>
      <c r="I7" s="202">
        <f>DATE(YEAR(I6)-1,MONTH(I6),DAY(I6))</f>
        <v>43465</v>
      </c>
      <c r="J7" s="203"/>
      <c r="N7" s="168" t="s">
        <v>850</v>
      </c>
      <c r="O7" s="169">
        <f>DATE(F5,1,1)</f>
        <v>43466</v>
      </c>
      <c r="P7" s="169">
        <f>DATE(F5,12,31)</f>
        <v>43830</v>
      </c>
    </row>
    <row r="8" spans="1:16" ht="15" customHeight="1">
      <c r="A8" s="205" t="str">
        <f>"на"&amp;" "&amp;TEXT(I6,"Д [$-FC19]ММММ ГГГГ")&amp;" "&amp;"г."</f>
        <v>на 31 декабря 2019 г.</v>
      </c>
      <c r="B8" s="205"/>
      <c r="C8" s="205"/>
      <c r="D8" s="205"/>
      <c r="G8" s="154"/>
      <c r="H8" s="154"/>
      <c r="I8" s="154"/>
      <c r="J8" s="154"/>
      <c r="N8" s="168">
        <v>2016</v>
      </c>
      <c r="O8" s="169">
        <f>DATE(N8,1,1)</f>
        <v>42370</v>
      </c>
      <c r="P8" s="169">
        <f>DATE(N8,12,31)</f>
        <v>42735</v>
      </c>
    </row>
    <row r="9" spans="1:16" ht="12.75">
      <c r="A9" s="78"/>
      <c r="B9" s="79"/>
      <c r="C9" s="79"/>
      <c r="D9" s="79"/>
      <c r="N9" s="168">
        <v>2017</v>
      </c>
      <c r="O9" s="169">
        <f>DATE(N9,1,1)</f>
        <v>42736</v>
      </c>
      <c r="P9" s="169">
        <f>DATE(N9,12,31)</f>
        <v>43100</v>
      </c>
    </row>
    <row r="10" spans="1:16" ht="12.75">
      <c r="A10" s="115" t="s">
        <v>1</v>
      </c>
      <c r="B10" s="215" t="s">
        <v>855</v>
      </c>
      <c r="C10" s="216"/>
      <c r="D10" s="217"/>
      <c r="F10" s="117"/>
      <c r="G10" s="117"/>
      <c r="N10" s="168">
        <v>2018</v>
      </c>
      <c r="O10" s="169">
        <f>DATE(N10,1,1)</f>
        <v>43101</v>
      </c>
      <c r="P10" s="169">
        <f>DATE(N10,12,31)</f>
        <v>43465</v>
      </c>
    </row>
    <row r="11" spans="1:16" ht="12.75">
      <c r="A11" s="118" t="s">
        <v>2</v>
      </c>
      <c r="B11" s="215">
        <v>500053294</v>
      </c>
      <c r="C11" s="216"/>
      <c r="D11" s="217"/>
      <c r="N11" s="168">
        <v>2019</v>
      </c>
      <c r="O11" s="169">
        <f>DATE(N11,1,1)</f>
        <v>43466</v>
      </c>
      <c r="P11" s="169">
        <f>DATE(N11,12,31)</f>
        <v>43830</v>
      </c>
    </row>
    <row r="12" spans="1:16" ht="12.75">
      <c r="A12" s="115" t="s">
        <v>3</v>
      </c>
      <c r="B12" s="215" t="s">
        <v>856</v>
      </c>
      <c r="C12" s="216"/>
      <c r="D12" s="217"/>
      <c r="G12" s="172"/>
      <c r="N12" s="168">
        <v>2020</v>
      </c>
      <c r="O12" s="169">
        <f>DATE(N12,1,1)</f>
        <v>43831</v>
      </c>
      <c r="P12" s="169">
        <f>DATE(N12,12,31)</f>
        <v>44196</v>
      </c>
    </row>
    <row r="13" spans="1:4" ht="12.75">
      <c r="A13" s="115" t="s">
        <v>4</v>
      </c>
      <c r="B13" s="215" t="s">
        <v>858</v>
      </c>
      <c r="C13" s="216"/>
      <c r="D13" s="217"/>
    </row>
    <row r="14" spans="1:4" ht="30" customHeight="1">
      <c r="A14" s="115" t="s">
        <v>5</v>
      </c>
      <c r="B14" s="206" t="s">
        <v>859</v>
      </c>
      <c r="C14" s="207"/>
      <c r="D14" s="208"/>
    </row>
    <row r="15" spans="1:4" ht="12.75">
      <c r="A15" s="115" t="s">
        <v>6</v>
      </c>
      <c r="B15" s="215" t="s">
        <v>857</v>
      </c>
      <c r="C15" s="216"/>
      <c r="D15" s="217"/>
    </row>
    <row r="16" spans="1:4" ht="12.75">
      <c r="A16" s="115" t="s">
        <v>7</v>
      </c>
      <c r="B16" s="215" t="s">
        <v>860</v>
      </c>
      <c r="C16" s="216"/>
      <c r="D16" s="217"/>
    </row>
    <row r="17" spans="1:4" ht="12.75">
      <c r="A17" s="77"/>
      <c r="B17" s="77"/>
      <c r="C17" s="77"/>
      <c r="D17" s="77"/>
    </row>
    <row r="18" spans="1:4" ht="12.75">
      <c r="A18" s="80" t="s">
        <v>8</v>
      </c>
      <c r="B18" s="198"/>
      <c r="C18" s="198"/>
      <c r="D18" s="77"/>
    </row>
    <row r="19" spans="1:4" ht="12.75">
      <c r="A19" s="80" t="s">
        <v>9</v>
      </c>
      <c r="B19" s="198"/>
      <c r="C19" s="198"/>
      <c r="D19" s="77"/>
    </row>
    <row r="20" spans="1:4" ht="12.75">
      <c r="A20" s="80" t="s">
        <v>10</v>
      </c>
      <c r="B20" s="198"/>
      <c r="C20" s="198"/>
      <c r="D20" s="77"/>
    </row>
    <row r="21" spans="1:4" ht="12.75">
      <c r="A21" s="77"/>
      <c r="B21" s="77"/>
      <c r="C21" s="77"/>
      <c r="D21" s="77"/>
    </row>
    <row r="22" spans="1:4" ht="29.25" customHeight="1">
      <c r="A22" s="81" t="s">
        <v>11</v>
      </c>
      <c r="B22" s="81" t="s">
        <v>12</v>
      </c>
      <c r="C22" s="162" t="str">
        <f>A8</f>
        <v>на 31 декабря 2019 г.</v>
      </c>
      <c r="D22" s="163" t="str">
        <f>"на 31 декабря"&amp;" "&amp;G7&amp;" "&amp;"г."</f>
        <v>на 31 декабря 2018 г.</v>
      </c>
    </row>
    <row r="23" spans="1:4" ht="12.75">
      <c r="A23" s="81">
        <v>1</v>
      </c>
      <c r="B23" s="81">
        <v>2</v>
      </c>
      <c r="C23" s="81">
        <v>3</v>
      </c>
      <c r="D23" s="81">
        <v>4</v>
      </c>
    </row>
    <row r="24" spans="1:4" ht="12.75">
      <c r="A24" s="115" t="s">
        <v>13</v>
      </c>
      <c r="B24" s="81"/>
      <c r="C24" s="147"/>
      <c r="D24" s="147"/>
    </row>
    <row r="25" spans="1:4" ht="12.75">
      <c r="A25" s="115" t="s">
        <v>14</v>
      </c>
      <c r="B25" s="81">
        <v>110</v>
      </c>
      <c r="C25" s="158">
        <v>6952</v>
      </c>
      <c r="D25" s="158">
        <v>6635</v>
      </c>
    </row>
    <row r="26" spans="1:4" ht="12.75">
      <c r="A26" s="114" t="s">
        <v>15</v>
      </c>
      <c r="B26" s="81">
        <v>120</v>
      </c>
      <c r="C26" s="158">
        <v>12</v>
      </c>
      <c r="D26" s="158">
        <v>3</v>
      </c>
    </row>
    <row r="27" spans="1:5" ht="12.75">
      <c r="A27" s="115" t="s">
        <v>16</v>
      </c>
      <c r="B27" s="81">
        <v>130</v>
      </c>
      <c r="C27" s="148">
        <f>C28+C30+C31</f>
        <v>0</v>
      </c>
      <c r="D27" s="148">
        <f>D28+D30+D31</f>
        <v>0</v>
      </c>
      <c r="E27" s="121"/>
    </row>
    <row r="28" spans="1:4" ht="12.75">
      <c r="A28" s="82" t="s">
        <v>170</v>
      </c>
      <c r="B28" s="220">
        <v>131</v>
      </c>
      <c r="C28" s="211"/>
      <c r="D28" s="211"/>
    </row>
    <row r="29" spans="1:4" ht="12.75">
      <c r="A29" s="83" t="s">
        <v>18</v>
      </c>
      <c r="B29" s="221"/>
      <c r="C29" s="212"/>
      <c r="D29" s="212"/>
    </row>
    <row r="30" spans="1:4" ht="12.75">
      <c r="A30" s="114" t="s">
        <v>19</v>
      </c>
      <c r="B30" s="81">
        <v>132</v>
      </c>
      <c r="C30" s="158"/>
      <c r="D30" s="158"/>
    </row>
    <row r="31" spans="1:4" ht="25.5">
      <c r="A31" s="114" t="s">
        <v>20</v>
      </c>
      <c r="B31" s="81">
        <v>133</v>
      </c>
      <c r="C31" s="158"/>
      <c r="D31" s="158"/>
    </row>
    <row r="32" spans="1:4" ht="12.75">
      <c r="A32" s="114" t="s">
        <v>21</v>
      </c>
      <c r="B32" s="81">
        <v>140</v>
      </c>
      <c r="C32" s="158">
        <v>1483</v>
      </c>
      <c r="D32" s="158">
        <v>2215</v>
      </c>
    </row>
    <row r="33" spans="1:7" ht="12.75">
      <c r="A33" s="80" t="s">
        <v>22</v>
      </c>
      <c r="B33" s="81">
        <v>150</v>
      </c>
      <c r="C33" s="158"/>
      <c r="D33" s="158"/>
      <c r="F33" s="153" t="s">
        <v>833</v>
      </c>
      <c r="G33" s="153" t="s">
        <v>834</v>
      </c>
    </row>
    <row r="34" spans="1:7" ht="12.75">
      <c r="A34" s="114" t="s">
        <v>23</v>
      </c>
      <c r="B34" s="81">
        <v>160</v>
      </c>
      <c r="C34" s="158"/>
      <c r="D34" s="158"/>
      <c r="F34" s="160"/>
      <c r="G34" s="160"/>
    </row>
    <row r="35" spans="1:4" ht="12.75">
      <c r="A35" s="114" t="s">
        <v>24</v>
      </c>
      <c r="B35" s="81">
        <v>170</v>
      </c>
      <c r="C35" s="158"/>
      <c r="D35" s="158"/>
    </row>
    <row r="36" spans="1:4" ht="12.75">
      <c r="A36" s="114" t="s">
        <v>25</v>
      </c>
      <c r="B36" s="81">
        <v>180</v>
      </c>
      <c r="C36" s="158"/>
      <c r="D36" s="158"/>
    </row>
    <row r="37" spans="1:4" ht="12.75">
      <c r="A37" s="115" t="s">
        <v>26</v>
      </c>
      <c r="B37" s="81">
        <v>190</v>
      </c>
      <c r="C37" s="148">
        <f>C25+C26+C27+C32+C33+C34+C35+C36</f>
        <v>8447</v>
      </c>
      <c r="D37" s="148">
        <f>D25+D26+D27+D32+D33+D34+D35+D36</f>
        <v>8853</v>
      </c>
    </row>
    <row r="38" spans="1:4" ht="12.75">
      <c r="A38" s="114" t="s">
        <v>27</v>
      </c>
      <c r="B38" s="81"/>
      <c r="C38" s="147"/>
      <c r="D38" s="147"/>
    </row>
    <row r="39" spans="1:4" ht="12.75">
      <c r="A39" s="114" t="s">
        <v>28</v>
      </c>
      <c r="B39" s="81">
        <v>210</v>
      </c>
      <c r="C39" s="148">
        <f>C40+C42+C43+C44+C45+C46</f>
        <v>1872</v>
      </c>
      <c r="D39" s="148">
        <f>D40+D42+D43+D44+D45+D46</f>
        <v>1801</v>
      </c>
    </row>
    <row r="40" spans="1:4" ht="12.75">
      <c r="A40" s="82" t="s">
        <v>170</v>
      </c>
      <c r="B40" s="220">
        <v>211</v>
      </c>
      <c r="C40" s="211">
        <v>1825</v>
      </c>
      <c r="D40" s="211">
        <v>1760</v>
      </c>
    </row>
    <row r="41" spans="1:4" ht="12.75">
      <c r="A41" s="83" t="s">
        <v>29</v>
      </c>
      <c r="B41" s="221"/>
      <c r="C41" s="212"/>
      <c r="D41" s="212"/>
    </row>
    <row r="42" spans="1:4" ht="12.75">
      <c r="A42" s="114" t="s">
        <v>30</v>
      </c>
      <c r="B42" s="81">
        <v>212</v>
      </c>
      <c r="C42" s="158"/>
      <c r="D42" s="158"/>
    </row>
    <row r="43" spans="1:4" ht="12.75">
      <c r="A43" s="114" t="s">
        <v>31</v>
      </c>
      <c r="B43" s="81">
        <v>213</v>
      </c>
      <c r="C43" s="158">
        <v>0</v>
      </c>
      <c r="D43" s="158">
        <v>3</v>
      </c>
    </row>
    <row r="44" spans="1:4" ht="12.75">
      <c r="A44" s="114" t="s">
        <v>32</v>
      </c>
      <c r="B44" s="81">
        <v>214</v>
      </c>
      <c r="C44" s="158">
        <v>47</v>
      </c>
      <c r="D44" s="158">
        <v>38</v>
      </c>
    </row>
    <row r="45" spans="1:4" ht="12.75">
      <c r="A45" s="114" t="s">
        <v>33</v>
      </c>
      <c r="B45" s="81">
        <v>215</v>
      </c>
      <c r="C45" s="158"/>
      <c r="D45" s="158"/>
    </row>
    <row r="46" spans="1:4" ht="12.75">
      <c r="A46" s="114" t="s">
        <v>34</v>
      </c>
      <c r="B46" s="81">
        <v>216</v>
      </c>
      <c r="C46" s="158"/>
      <c r="D46" s="158"/>
    </row>
    <row r="47" spans="1:4" ht="25.5">
      <c r="A47" s="114" t="s">
        <v>35</v>
      </c>
      <c r="B47" s="81">
        <v>220</v>
      </c>
      <c r="C47" s="158">
        <v>63</v>
      </c>
      <c r="D47" s="158">
        <v>0</v>
      </c>
    </row>
    <row r="48" spans="1:7" ht="12.75">
      <c r="A48" s="114" t="s">
        <v>36</v>
      </c>
      <c r="B48" s="81">
        <v>230</v>
      </c>
      <c r="C48" s="158">
        <v>47</v>
      </c>
      <c r="D48" s="158">
        <v>30</v>
      </c>
      <c r="F48" s="153" t="s">
        <v>833</v>
      </c>
      <c r="G48" s="153" t="s">
        <v>834</v>
      </c>
    </row>
    <row r="49" spans="1:7" ht="25.5">
      <c r="A49" s="115" t="s">
        <v>37</v>
      </c>
      <c r="B49" s="93">
        <v>240</v>
      </c>
      <c r="C49" s="158">
        <v>70</v>
      </c>
      <c r="D49" s="158">
        <v>43</v>
      </c>
      <c r="F49" s="160"/>
      <c r="G49" s="160"/>
    </row>
    <row r="50" spans="1:4" ht="12.75">
      <c r="A50" s="114" t="s">
        <v>38</v>
      </c>
      <c r="B50" s="81">
        <v>250</v>
      </c>
      <c r="C50" s="158">
        <v>1979</v>
      </c>
      <c r="D50" s="158">
        <v>1119</v>
      </c>
    </row>
    <row r="51" spans="1:4" ht="12.75">
      <c r="A51" s="114" t="s">
        <v>39</v>
      </c>
      <c r="B51" s="81">
        <v>260</v>
      </c>
      <c r="C51" s="158">
        <v>1</v>
      </c>
      <c r="D51" s="158">
        <v>1</v>
      </c>
    </row>
    <row r="52" spans="1:4" ht="25.5">
      <c r="A52" s="115" t="s">
        <v>811</v>
      </c>
      <c r="B52" s="81">
        <v>270</v>
      </c>
      <c r="C52" s="158">
        <v>161</v>
      </c>
      <c r="D52" s="158">
        <v>286</v>
      </c>
    </row>
    <row r="53" spans="1:4" ht="12.75">
      <c r="A53" s="114" t="s">
        <v>40</v>
      </c>
      <c r="B53" s="81">
        <v>280</v>
      </c>
      <c r="C53" s="158">
        <v>4133</v>
      </c>
      <c r="D53" s="158">
        <v>2716</v>
      </c>
    </row>
    <row r="54" spans="1:4" ht="12.75">
      <c r="A54" s="114" t="s">
        <v>41</v>
      </c>
      <c r="B54" s="81">
        <v>290</v>
      </c>
      <c r="C54" s="148">
        <f>C53+C52+C51+C50+C49+C48+C47+C39</f>
        <v>8326</v>
      </c>
      <c r="D54" s="148">
        <f>D53+D52+D51+D50+D49+D48+D47+D39</f>
        <v>5996</v>
      </c>
    </row>
    <row r="55" spans="1:4" ht="12.75">
      <c r="A55" s="114" t="s">
        <v>42</v>
      </c>
      <c r="B55" s="81">
        <v>300</v>
      </c>
      <c r="C55" s="148">
        <f>C54+C37</f>
        <v>16773</v>
      </c>
      <c r="D55" s="148">
        <f>D54+D37</f>
        <v>14849</v>
      </c>
    </row>
    <row r="56" spans="1:4" ht="12.75">
      <c r="A56" s="77"/>
      <c r="B56" s="77"/>
      <c r="C56" s="77"/>
      <c r="D56" s="77"/>
    </row>
    <row r="57" spans="1:4" ht="30.75" customHeight="1">
      <c r="A57" s="81" t="s">
        <v>43</v>
      </c>
      <c r="B57" s="81" t="s">
        <v>12</v>
      </c>
      <c r="C57" s="162" t="str">
        <f>A8</f>
        <v>на 31 декабря 2019 г.</v>
      </c>
      <c r="D57" s="162" t="str">
        <f>"на 31 декабря"&amp;" "&amp;G7&amp;" "&amp;"г."</f>
        <v>на 31 декабря 2018 г.</v>
      </c>
    </row>
    <row r="58" spans="1:4" ht="12.75">
      <c r="A58" s="81">
        <v>1</v>
      </c>
      <c r="B58" s="81">
        <v>2</v>
      </c>
      <c r="C58" s="143">
        <v>3</v>
      </c>
      <c r="D58" s="143">
        <v>4</v>
      </c>
    </row>
    <row r="59" spans="1:4" ht="12.75">
      <c r="A59" s="115" t="s">
        <v>44</v>
      </c>
      <c r="B59" s="81"/>
      <c r="C59" s="147"/>
      <c r="D59" s="147"/>
    </row>
    <row r="60" spans="1:4" ht="12.75">
      <c r="A60" s="114" t="s">
        <v>45</v>
      </c>
      <c r="B60" s="81">
        <v>410</v>
      </c>
      <c r="C60" s="158">
        <v>2384</v>
      </c>
      <c r="D60" s="158">
        <v>1288</v>
      </c>
    </row>
    <row r="61" spans="1:7" ht="12.75">
      <c r="A61" s="114" t="s">
        <v>46</v>
      </c>
      <c r="B61" s="81">
        <v>420</v>
      </c>
      <c r="C61" s="159"/>
      <c r="D61" s="159"/>
      <c r="E61" s="84"/>
      <c r="F61" s="84"/>
      <c r="G61" s="84"/>
    </row>
    <row r="62" spans="1:7" ht="12.75">
      <c r="A62" s="114" t="s">
        <v>47</v>
      </c>
      <c r="B62" s="81">
        <v>430</v>
      </c>
      <c r="C62" s="159"/>
      <c r="D62" s="159"/>
      <c r="E62" s="84"/>
      <c r="F62" s="84"/>
      <c r="G62" s="84"/>
    </row>
    <row r="63" spans="1:7" ht="12.75">
      <c r="A63" s="114" t="s">
        <v>48</v>
      </c>
      <c r="B63" s="81">
        <v>440</v>
      </c>
      <c r="C63" s="158"/>
      <c r="D63" s="158"/>
      <c r="E63" s="84"/>
      <c r="F63" s="84"/>
      <c r="G63" s="84"/>
    </row>
    <row r="64" spans="1:7" ht="12.75">
      <c r="A64" s="114" t="s">
        <v>49</v>
      </c>
      <c r="B64" s="81">
        <v>450</v>
      </c>
      <c r="C64" s="158">
        <v>6122</v>
      </c>
      <c r="D64" s="158">
        <v>5856</v>
      </c>
      <c r="E64" s="84"/>
      <c r="F64" s="84"/>
      <c r="G64" s="84"/>
    </row>
    <row r="65" spans="1:7" ht="12.75">
      <c r="A65" s="114" t="s">
        <v>50</v>
      </c>
      <c r="B65" s="81">
        <v>460</v>
      </c>
      <c r="C65" s="158">
        <v>-1060</v>
      </c>
      <c r="D65" s="158">
        <v>-1429</v>
      </c>
      <c r="E65" s="84"/>
      <c r="F65" s="84"/>
      <c r="G65" s="84"/>
    </row>
    <row r="66" spans="1:7" ht="12.75">
      <c r="A66" s="114" t="s">
        <v>51</v>
      </c>
      <c r="B66" s="81">
        <v>470</v>
      </c>
      <c r="C66" s="158"/>
      <c r="D66" s="158"/>
      <c r="E66" s="85">
        <f>'Отчет о прибыли и убытках'!C59</f>
        <v>698</v>
      </c>
      <c r="F66" s="84"/>
      <c r="G66" s="84"/>
    </row>
    <row r="67" spans="1:7" ht="12.75">
      <c r="A67" s="114" t="s">
        <v>52</v>
      </c>
      <c r="B67" s="81">
        <v>480</v>
      </c>
      <c r="C67" s="158"/>
      <c r="D67" s="158"/>
      <c r="E67" s="84"/>
      <c r="F67" s="84"/>
      <c r="G67" s="84"/>
    </row>
    <row r="68" spans="1:7" ht="12.75">
      <c r="A68" s="114" t="s">
        <v>53</v>
      </c>
      <c r="B68" s="81">
        <v>490</v>
      </c>
      <c r="C68" s="148">
        <f>IF(OR($F$4="2016",$F$4="2017",$F$4="2018",$F$4="2019",$F$4="2020"),C60-C61-C62+C63+C64+C65+C67,C60-C61-C62+C63+C64+C65+C67+C66)</f>
        <v>7446</v>
      </c>
      <c r="D68" s="148">
        <f>IF(OR($F$4="2016",$F$4="2017",$F$4="2018",$F$4="2019",$F$4="2020"),D60-D61-D62+D63+D64+D65+D67,D60-D61-D62+D63+D64+D65+D67+D66)</f>
        <v>5715</v>
      </c>
      <c r="E68" s="84"/>
      <c r="F68" s="84"/>
      <c r="G68" s="84"/>
    </row>
    <row r="69" spans="1:7" ht="12.75">
      <c r="A69" s="114" t="s">
        <v>54</v>
      </c>
      <c r="B69" s="81"/>
      <c r="C69" s="147"/>
      <c r="D69" s="147"/>
      <c r="E69" s="84"/>
      <c r="F69" s="84"/>
      <c r="G69" s="84"/>
    </row>
    <row r="70" spans="1:7" ht="12.75">
      <c r="A70" s="114" t="s">
        <v>55</v>
      </c>
      <c r="B70" s="81">
        <v>510</v>
      </c>
      <c r="C70" s="158">
        <v>52</v>
      </c>
      <c r="D70" s="158">
        <v>78</v>
      </c>
      <c r="E70" s="84"/>
      <c r="F70" s="84"/>
      <c r="G70" s="84"/>
    </row>
    <row r="71" spans="1:7" ht="25.5">
      <c r="A71" s="114" t="s">
        <v>56</v>
      </c>
      <c r="B71" s="81">
        <v>520</v>
      </c>
      <c r="C71" s="158">
        <v>51</v>
      </c>
      <c r="D71" s="158"/>
      <c r="E71" s="84"/>
      <c r="F71" s="84"/>
      <c r="G71" s="84"/>
    </row>
    <row r="72" spans="1:4" ht="12.75">
      <c r="A72" s="114" t="s">
        <v>57</v>
      </c>
      <c r="B72" s="81">
        <v>530</v>
      </c>
      <c r="C72" s="158"/>
      <c r="D72" s="158"/>
    </row>
    <row r="73" spans="1:7" ht="12.75">
      <c r="A73" s="114" t="s">
        <v>58</v>
      </c>
      <c r="B73" s="81">
        <v>540</v>
      </c>
      <c r="C73" s="158"/>
      <c r="D73" s="158"/>
      <c r="F73" s="153" t="s">
        <v>833</v>
      </c>
      <c r="G73" s="153" t="s">
        <v>834</v>
      </c>
    </row>
    <row r="74" spans="1:7" ht="12.75">
      <c r="A74" s="114" t="s">
        <v>59</v>
      </c>
      <c r="B74" s="81">
        <v>550</v>
      </c>
      <c r="C74" s="158"/>
      <c r="D74" s="158"/>
      <c r="F74" s="160"/>
      <c r="G74" s="160"/>
    </row>
    <row r="75" spans="1:4" ht="12.75">
      <c r="A75" s="114" t="s">
        <v>60</v>
      </c>
      <c r="B75" s="81">
        <v>560</v>
      </c>
      <c r="C75" s="158"/>
      <c r="D75" s="158"/>
    </row>
    <row r="76" spans="1:4" ht="12.75">
      <c r="A76" s="114" t="s">
        <v>61</v>
      </c>
      <c r="B76" s="81">
        <v>590</v>
      </c>
      <c r="C76" s="148">
        <f>C70+C71+C72+C73+C74+C75</f>
        <v>103</v>
      </c>
      <c r="D76" s="148">
        <f>D70+D71+D72+D73+D74+D75</f>
        <v>78</v>
      </c>
    </row>
    <row r="77" spans="1:4" ht="12.75">
      <c r="A77" s="114" t="s">
        <v>62</v>
      </c>
      <c r="B77" s="81"/>
      <c r="C77" s="147"/>
      <c r="D77" s="147"/>
    </row>
    <row r="78" spans="1:4" ht="12.75">
      <c r="A78" s="114" t="s">
        <v>63</v>
      </c>
      <c r="B78" s="81">
        <v>610</v>
      </c>
      <c r="C78" s="158">
        <v>2118</v>
      </c>
      <c r="D78" s="158">
        <v>1814</v>
      </c>
    </row>
    <row r="79" spans="1:4" ht="12.75">
      <c r="A79" s="115" t="s">
        <v>64</v>
      </c>
      <c r="B79" s="81">
        <v>620</v>
      </c>
      <c r="C79" s="158">
        <v>88</v>
      </c>
      <c r="D79" s="158">
        <v>34</v>
      </c>
    </row>
    <row r="80" spans="1:4" ht="12.75">
      <c r="A80" s="114" t="s">
        <v>65</v>
      </c>
      <c r="B80" s="81">
        <v>630</v>
      </c>
      <c r="C80" s="148">
        <f>C81+C83+C84+C85+C86+C87+C88+C89</f>
        <v>2886</v>
      </c>
      <c r="D80" s="148">
        <f>D81+D83+D84+D85+D86+D87+D88+D89</f>
        <v>4492</v>
      </c>
    </row>
    <row r="81" spans="1:4" ht="12.75">
      <c r="A81" s="82" t="s">
        <v>170</v>
      </c>
      <c r="B81" s="220">
        <v>631</v>
      </c>
      <c r="C81" s="211">
        <v>840</v>
      </c>
      <c r="D81" s="211">
        <v>908</v>
      </c>
    </row>
    <row r="82" spans="1:4" ht="12.75">
      <c r="A82" s="83" t="s">
        <v>66</v>
      </c>
      <c r="B82" s="221"/>
      <c r="C82" s="212"/>
      <c r="D82" s="212"/>
    </row>
    <row r="83" spans="1:4" ht="12.75">
      <c r="A83" s="114" t="s">
        <v>67</v>
      </c>
      <c r="B83" s="81">
        <v>632</v>
      </c>
      <c r="C83" s="158">
        <v>1286</v>
      </c>
      <c r="D83" s="158">
        <v>2976</v>
      </c>
    </row>
    <row r="84" spans="1:4" ht="12.75">
      <c r="A84" s="114" t="s">
        <v>68</v>
      </c>
      <c r="B84" s="81">
        <v>633</v>
      </c>
      <c r="C84" s="158">
        <v>296</v>
      </c>
      <c r="D84" s="158">
        <v>93</v>
      </c>
    </row>
    <row r="85" spans="1:4" ht="12.75">
      <c r="A85" s="114" t="s">
        <v>69</v>
      </c>
      <c r="B85" s="81">
        <v>634</v>
      </c>
      <c r="C85" s="158">
        <v>83</v>
      </c>
      <c r="D85" s="158">
        <v>78</v>
      </c>
    </row>
    <row r="86" spans="1:4" ht="12.75">
      <c r="A86" s="114" t="s">
        <v>70</v>
      </c>
      <c r="B86" s="81">
        <v>635</v>
      </c>
      <c r="C86" s="158">
        <v>357</v>
      </c>
      <c r="D86" s="158">
        <v>282</v>
      </c>
    </row>
    <row r="87" spans="1:7" ht="12.75">
      <c r="A87" s="114" t="s">
        <v>71</v>
      </c>
      <c r="B87" s="81">
        <v>636</v>
      </c>
      <c r="C87" s="158"/>
      <c r="D87" s="158"/>
      <c r="F87" s="153" t="s">
        <v>833</v>
      </c>
      <c r="G87" s="153" t="s">
        <v>834</v>
      </c>
    </row>
    <row r="88" spans="1:7" ht="25.5">
      <c r="A88" s="115" t="s">
        <v>72</v>
      </c>
      <c r="B88" s="81">
        <v>637</v>
      </c>
      <c r="C88" s="158"/>
      <c r="D88" s="158"/>
      <c r="F88" s="161"/>
      <c r="G88" s="160"/>
    </row>
    <row r="89" spans="1:4" ht="12.75">
      <c r="A89" s="114" t="s">
        <v>73</v>
      </c>
      <c r="B89" s="81">
        <v>638</v>
      </c>
      <c r="C89" s="158">
        <v>24</v>
      </c>
      <c r="D89" s="158">
        <v>155</v>
      </c>
    </row>
    <row r="90" spans="1:4" ht="12.75">
      <c r="A90" s="114" t="s">
        <v>74</v>
      </c>
      <c r="B90" s="81">
        <v>640</v>
      </c>
      <c r="C90" s="158"/>
      <c r="D90" s="158"/>
    </row>
    <row r="91" spans="1:4" ht="12.75">
      <c r="A91" s="114" t="s">
        <v>58</v>
      </c>
      <c r="B91" s="81">
        <v>650</v>
      </c>
      <c r="C91" s="158"/>
      <c r="D91" s="158"/>
    </row>
    <row r="92" spans="1:4" ht="12.75">
      <c r="A92" s="114" t="s">
        <v>59</v>
      </c>
      <c r="B92" s="81">
        <v>660</v>
      </c>
      <c r="C92" s="158"/>
      <c r="D92" s="158"/>
    </row>
    <row r="93" spans="1:4" ht="12.75">
      <c r="A93" s="114" t="s">
        <v>75</v>
      </c>
      <c r="B93" s="81">
        <v>670</v>
      </c>
      <c r="C93" s="158">
        <v>4132</v>
      </c>
      <c r="D93" s="158">
        <v>2716</v>
      </c>
    </row>
    <row r="94" spans="1:4" ht="12.75">
      <c r="A94" s="115" t="s">
        <v>76</v>
      </c>
      <c r="B94" s="81">
        <v>690</v>
      </c>
      <c r="C94" s="148">
        <f>C93+C92+C91+C90+C80+C79+C78</f>
        <v>9224</v>
      </c>
      <c r="D94" s="148">
        <f>D93+D92+D91+D90+D80+D79+D78</f>
        <v>9056</v>
      </c>
    </row>
    <row r="95" spans="1:4" ht="12.75">
      <c r="A95" s="114" t="s">
        <v>42</v>
      </c>
      <c r="B95" s="81">
        <v>700</v>
      </c>
      <c r="C95" s="148">
        <f>C94+C68+C76</f>
        <v>16773</v>
      </c>
      <c r="D95" s="148">
        <f>D94+D68+D76</f>
        <v>14849</v>
      </c>
    </row>
    <row r="96" spans="1:4" ht="12.75">
      <c r="A96" s="77"/>
      <c r="B96" s="77"/>
      <c r="C96" s="77"/>
      <c r="D96" s="77"/>
    </row>
    <row r="97" spans="1:4" ht="12.75">
      <c r="A97" s="77"/>
      <c r="B97" s="77"/>
      <c r="C97" s="77"/>
      <c r="D97" s="77"/>
    </row>
    <row r="98" spans="1:4" ht="12.75">
      <c r="A98" s="77"/>
      <c r="B98" s="77"/>
      <c r="C98" s="77"/>
      <c r="D98" s="77"/>
    </row>
    <row r="99" spans="1:4" ht="12.75">
      <c r="A99" s="142" t="s">
        <v>805</v>
      </c>
      <c r="B99" s="86"/>
      <c r="C99" s="213" t="s">
        <v>854</v>
      </c>
      <c r="D99" s="214"/>
    </row>
    <row r="100" spans="1:4" ht="12.75">
      <c r="A100" s="87" t="s">
        <v>80</v>
      </c>
      <c r="B100" s="86"/>
      <c r="C100" s="218" t="s">
        <v>78</v>
      </c>
      <c r="D100" s="219"/>
    </row>
    <row r="101" spans="1:4" ht="12.75">
      <c r="A101" s="86" t="s">
        <v>79</v>
      </c>
      <c r="B101" s="86"/>
      <c r="C101" s="222" t="s">
        <v>865</v>
      </c>
      <c r="D101" s="223"/>
    </row>
    <row r="102" spans="1:4" ht="12.75">
      <c r="A102" s="86" t="s">
        <v>81</v>
      </c>
      <c r="B102" s="86"/>
      <c r="C102" s="218" t="s">
        <v>78</v>
      </c>
      <c r="D102" s="219"/>
    </row>
    <row r="103" spans="1:4" ht="12.75">
      <c r="A103" s="77"/>
      <c r="B103" s="77"/>
      <c r="C103" s="219"/>
      <c r="D103" s="219"/>
    </row>
    <row r="104" spans="1:4" ht="12.75">
      <c r="A104" s="173"/>
      <c r="B104" s="77"/>
      <c r="C104" s="77"/>
      <c r="D104" s="77"/>
    </row>
    <row r="105" spans="1:4" ht="12.75">
      <c r="A105" s="77"/>
      <c r="B105" s="77"/>
      <c r="C105" s="77"/>
      <c r="D105" s="77"/>
    </row>
    <row r="106" spans="1:4" ht="12.75">
      <c r="A106" s="77"/>
      <c r="B106" s="77"/>
      <c r="C106" s="77"/>
      <c r="D106" s="77"/>
    </row>
    <row r="107" spans="1:4" ht="12.75">
      <c r="A107" s="77"/>
      <c r="B107" s="77"/>
      <c r="C107" s="77"/>
      <c r="D107" s="77"/>
    </row>
    <row r="108" spans="1:4" ht="12.75">
      <c r="A108" s="77"/>
      <c r="B108" s="77"/>
      <c r="C108" s="77"/>
      <c r="D108" s="77"/>
    </row>
    <row r="109" spans="1:4" ht="12.75">
      <c r="A109" s="77"/>
      <c r="B109" s="77"/>
      <c r="C109" s="77"/>
      <c r="D109" s="77"/>
    </row>
    <row r="110" spans="1:4" ht="12.75">
      <c r="A110" s="77"/>
      <c r="B110" s="77"/>
      <c r="C110" s="77"/>
      <c r="D110" s="77"/>
    </row>
    <row r="111" spans="1:4" ht="12.75">
      <c r="A111" s="77"/>
      <c r="B111" s="77"/>
      <c r="C111" s="77"/>
      <c r="D111" s="77"/>
    </row>
    <row r="112" spans="1:4" ht="12.75">
      <c r="A112" s="77"/>
      <c r="B112" s="77"/>
      <c r="C112" s="77"/>
      <c r="D112" s="77"/>
    </row>
    <row r="113" spans="1:4" ht="12.75">
      <c r="A113" s="77"/>
      <c r="B113" s="77"/>
      <c r="C113" s="77"/>
      <c r="D113" s="77"/>
    </row>
  </sheetData>
  <sheetProtection/>
  <mergeCells count="35">
    <mergeCell ref="C102:D103"/>
    <mergeCell ref="B20:C20"/>
    <mergeCell ref="C100:D100"/>
    <mergeCell ref="D28:D29"/>
    <mergeCell ref="B40:B41"/>
    <mergeCell ref="C101:D101"/>
    <mergeCell ref="C81:C82"/>
    <mergeCell ref="D81:D82"/>
    <mergeCell ref="B28:B29"/>
    <mergeCell ref="B81:B82"/>
    <mergeCell ref="C40:C41"/>
    <mergeCell ref="D40:D41"/>
    <mergeCell ref="C99:D99"/>
    <mergeCell ref="B16:D16"/>
    <mergeCell ref="B10:D10"/>
    <mergeCell ref="B11:D11"/>
    <mergeCell ref="B12:D12"/>
    <mergeCell ref="B13:D13"/>
    <mergeCell ref="C28:C29"/>
    <mergeCell ref="B15:D15"/>
    <mergeCell ref="B18:C18"/>
    <mergeCell ref="B19:C19"/>
    <mergeCell ref="A7:D7"/>
    <mergeCell ref="G7:H7"/>
    <mergeCell ref="I7:J7"/>
    <mergeCell ref="A1:A5"/>
    <mergeCell ref="A8:D8"/>
    <mergeCell ref="B14:D14"/>
    <mergeCell ref="F2:F3"/>
    <mergeCell ref="L4:L5"/>
    <mergeCell ref="B1:D5"/>
    <mergeCell ref="G4:H5"/>
    <mergeCell ref="I4:J5"/>
    <mergeCell ref="G6:H6"/>
    <mergeCell ref="I6:J6"/>
  </mergeCells>
  <conditionalFormatting sqref="D95">
    <cfRule type="cellIs" priority="13" dxfId="24" operator="notEqual" stopIfTrue="1">
      <formula>$D$55</formula>
    </cfRule>
  </conditionalFormatting>
  <conditionalFormatting sqref="C55">
    <cfRule type="cellIs" priority="19" dxfId="24" operator="notEqual" stopIfTrue="1">
      <formula>$C$95</formula>
    </cfRule>
  </conditionalFormatting>
  <conditionalFormatting sqref="D55">
    <cfRule type="cellIs" priority="20" dxfId="24" operator="notEqual" stopIfTrue="1">
      <formula>$D$95</formula>
    </cfRule>
  </conditionalFormatting>
  <conditionalFormatting sqref="C95">
    <cfRule type="cellIs" priority="11" dxfId="24" operator="notEqual" stopIfTrue="1">
      <formula>$C$55</formula>
    </cfRule>
  </conditionalFormatting>
  <conditionalFormatting sqref="C55">
    <cfRule type="cellIs" priority="10" dxfId="24" operator="notEqual" stopIfTrue="1">
      <formula>$C$95</formula>
    </cfRule>
  </conditionalFormatting>
  <conditionalFormatting sqref="D55">
    <cfRule type="cellIs" priority="9" dxfId="24" operator="notEqual" stopIfTrue="1">
      <formula>$D$95</formula>
    </cfRule>
  </conditionalFormatting>
  <conditionalFormatting sqref="C55">
    <cfRule type="cellIs" priority="8" dxfId="24" operator="notEqual" stopIfTrue="1">
      <formula>$C$95</formula>
    </cfRule>
  </conditionalFormatting>
  <conditionalFormatting sqref="D55">
    <cfRule type="cellIs" priority="7" dxfId="24" operator="notEqual" stopIfTrue="1">
      <formula>$D$95</formula>
    </cfRule>
  </conditionalFormatting>
  <conditionalFormatting sqref="C55">
    <cfRule type="cellIs" priority="6" dxfId="24" operator="notEqual" stopIfTrue="1">
      <formula>$C$95</formula>
    </cfRule>
  </conditionalFormatting>
  <conditionalFormatting sqref="D55">
    <cfRule type="cellIs" priority="5" dxfId="24" operator="notEqual" stopIfTrue="1">
      <formula>$D$95</formula>
    </cfRule>
  </conditionalFormatting>
  <conditionalFormatting sqref="C55">
    <cfRule type="cellIs" priority="4" dxfId="24" operator="notEqual" stopIfTrue="1">
      <formula>$C$95</formula>
    </cfRule>
  </conditionalFormatting>
  <conditionalFormatting sqref="D55">
    <cfRule type="cellIs" priority="3" dxfId="24" operator="notEqual" stopIfTrue="1">
      <formula>$D$95</formula>
    </cfRule>
  </conditionalFormatting>
  <conditionalFormatting sqref="C55">
    <cfRule type="cellIs" priority="2" dxfId="24" operator="notEqual" stopIfTrue="1">
      <formula>$C$95</formula>
    </cfRule>
  </conditionalFormatting>
  <conditionalFormatting sqref="D55">
    <cfRule type="cellIs" priority="1" dxfId="24" operator="notEqual" stopIfTrue="1">
      <formula>$D$95</formula>
    </cfRule>
  </conditionalFormatting>
  <dataValidations count="2">
    <dataValidation type="list" allowBlank="1" showInputMessage="1" showErrorMessage="1" sqref="F4">
      <formula1>$N$3:$N$12</formula1>
    </dataValidation>
    <dataValidation type="list" allowBlank="1" showInputMessage="1" showErrorMessage="1" sqref="F5">
      <formula1>$N$8:$N$12</formula1>
    </dataValidation>
  </dataValidations>
  <printOptions/>
  <pageMargins left="0.7086614173228347" right="0.7086614173228347" top="0.7480314960629921" bottom="0.7480314960629921" header="0.31496062992125984" footer="0.31496062992125984"/>
  <pageSetup horizontalDpi="180" verticalDpi="180" orientation="portrait" paperSize="9" r:id="rId5"/>
  <headerFooter>
    <oddHeader xml:space="preserve">&amp;L&amp;G&amp;C                             Подготовлено с использованием ИПС «Нормативка.by»     </oddHeader>
    <oddFooter xml:space="preserve">&amp;C  </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codeName="Лист2">
    <tabColor rgb="FF92D050"/>
  </sheetPr>
  <dimension ref="A1:D72"/>
  <sheetViews>
    <sheetView showGridLines="0" tabSelected="1" workbookViewId="0" topLeftCell="A50">
      <selection activeCell="A71" sqref="A71"/>
    </sheetView>
  </sheetViews>
  <sheetFormatPr defaultColWidth="9.140625" defaultRowHeight="15"/>
  <cols>
    <col min="1" max="1" width="51.00390625" style="89" customWidth="1"/>
    <col min="2" max="2" width="9.140625" style="89" customWidth="1"/>
    <col min="3" max="4" width="12.7109375" style="89" customWidth="1"/>
    <col min="5" max="16384" width="9.140625" style="89" customWidth="1"/>
  </cols>
  <sheetData>
    <row r="1" spans="1:4" ht="15" customHeight="1">
      <c r="A1" s="88"/>
      <c r="B1" s="193" t="s">
        <v>829</v>
      </c>
      <c r="C1" s="193"/>
      <c r="D1" s="193"/>
    </row>
    <row r="2" spans="1:4" ht="12.75" customHeight="1">
      <c r="A2" s="88"/>
      <c r="B2" s="193"/>
      <c r="C2" s="193"/>
      <c r="D2" s="193"/>
    </row>
    <row r="3" spans="1:4" ht="12.75" customHeight="1">
      <c r="A3" s="88"/>
      <c r="B3" s="193"/>
      <c r="C3" s="193"/>
      <c r="D3" s="193"/>
    </row>
    <row r="4" spans="1:4" ht="12.75" customHeight="1">
      <c r="A4" s="88"/>
      <c r="B4" s="193"/>
      <c r="C4" s="193"/>
      <c r="D4" s="193"/>
    </row>
    <row r="5" spans="1:4" ht="12.75" customHeight="1">
      <c r="A5" s="88"/>
      <c r="B5" s="193"/>
      <c r="C5" s="193"/>
      <c r="D5" s="193"/>
    </row>
    <row r="6" spans="1:4" ht="10.5" customHeight="1">
      <c r="A6" s="88"/>
      <c r="B6" s="88"/>
      <c r="C6" s="88"/>
      <c r="D6" s="146" t="s">
        <v>828</v>
      </c>
    </row>
    <row r="7" spans="1:4" ht="12.75">
      <c r="A7" s="199" t="s">
        <v>82</v>
      </c>
      <c r="B7" s="199"/>
      <c r="C7" s="199"/>
      <c r="D7" s="199"/>
    </row>
    <row r="8" spans="1:4" ht="12.75">
      <c r="A8" s="199" t="s">
        <v>83</v>
      </c>
      <c r="B8" s="199"/>
      <c r="C8" s="199"/>
      <c r="D8" s="199"/>
    </row>
    <row r="9" spans="1:4" ht="12.75">
      <c r="A9" s="237" t="str">
        <f>"за"&amp;" "&amp;LOWER(TEXT(Баланс!G6,"ММММ"))&amp;" "&amp;"-"&amp;" "&amp;LOWER(TEXT(Баланс!I6,"ММММ"))&amp;" "&amp;TEXT(Баланс!I6,"ГГГГ")&amp;" "&amp;"г."</f>
        <v>за январь - декабрь 2019 г.</v>
      </c>
      <c r="B9" s="238"/>
      <c r="C9" s="238"/>
      <c r="D9" s="238"/>
    </row>
    <row r="10" spans="1:4" ht="12.75">
      <c r="A10" s="90"/>
      <c r="B10" s="88"/>
      <c r="C10" s="88"/>
      <c r="D10" s="88"/>
    </row>
    <row r="11" spans="1:4" ht="12.75">
      <c r="A11" s="116" t="s">
        <v>1</v>
      </c>
      <c r="B11" s="228">
        <f>Баланс!D10</f>
        <v>0</v>
      </c>
      <c r="C11" s="229"/>
      <c r="D11" s="230"/>
    </row>
    <row r="12" spans="1:4" ht="12.75">
      <c r="A12" s="91" t="s">
        <v>2</v>
      </c>
      <c r="B12" s="228">
        <f>Баланс!B11</f>
        <v>500053294</v>
      </c>
      <c r="C12" s="229"/>
      <c r="D12" s="230"/>
    </row>
    <row r="13" spans="1:4" ht="12.75">
      <c r="A13" s="91" t="s">
        <v>3</v>
      </c>
      <c r="B13" s="228" t="str">
        <f>Баланс!B12</f>
        <v>Строительство</v>
      </c>
      <c r="C13" s="229"/>
      <c r="D13" s="230"/>
    </row>
    <row r="14" spans="1:4" ht="12.75">
      <c r="A14" s="91" t="s">
        <v>4</v>
      </c>
      <c r="B14" s="228" t="str">
        <f>Баланс!B13</f>
        <v>ОАО  </v>
      </c>
      <c r="C14" s="229"/>
      <c r="D14" s="230"/>
    </row>
    <row r="15" spans="1:4" ht="12.75">
      <c r="A15" s="91" t="s">
        <v>5</v>
      </c>
      <c r="B15" s="228" t="str">
        <f>Баланс!B14</f>
        <v>Комитет по архитектуре и строительстве Гродненской области</v>
      </c>
      <c r="C15" s="229"/>
      <c r="D15" s="230"/>
    </row>
    <row r="16" spans="1:4" ht="12.75">
      <c r="A16" s="91" t="s">
        <v>6</v>
      </c>
      <c r="B16" s="228" t="str">
        <f>Баланс!B15</f>
        <v>тыс. руб.</v>
      </c>
      <c r="C16" s="229"/>
      <c r="D16" s="230"/>
    </row>
    <row r="17" spans="1:4" ht="12.75">
      <c r="A17" s="91" t="s">
        <v>7</v>
      </c>
      <c r="B17" s="228" t="str">
        <f>Баланс!B16</f>
        <v>г. Сморгонь ул. Гагарина, 24</v>
      </c>
      <c r="C17" s="229"/>
      <c r="D17" s="230"/>
    </row>
    <row r="18" spans="1:4" ht="7.5" customHeight="1">
      <c r="A18" s="88"/>
      <c r="B18" s="88"/>
      <c r="C18" s="88"/>
      <c r="D18" s="88"/>
    </row>
    <row r="19" spans="1:4" ht="33.75" customHeight="1">
      <c r="A19" s="81" t="s">
        <v>84</v>
      </c>
      <c r="B19" s="81" t="s">
        <v>12</v>
      </c>
      <c r="C19" s="162" t="str">
        <f>A9</f>
        <v>за январь - декабрь 2019 г.</v>
      </c>
      <c r="D19" s="162" t="str">
        <f>"за"&amp;" "&amp;LOWER(TEXT(Баланс!G6,"ММММ"))&amp;" "&amp;"-"&amp;" "&amp;LOWER(TEXT(Баланс!I6,"ММММ"))&amp;" "&amp;Баланс!G7&amp;" "&amp;"г."</f>
        <v>за январь - декабрь 2018 г.</v>
      </c>
    </row>
    <row r="20" spans="1:4" ht="12.75">
      <c r="A20" s="93">
        <v>1</v>
      </c>
      <c r="B20" s="93">
        <v>2</v>
      </c>
      <c r="C20" s="93">
        <v>3</v>
      </c>
      <c r="D20" s="93">
        <v>4</v>
      </c>
    </row>
    <row r="21" spans="1:4" ht="25.5">
      <c r="A21" s="91" t="s">
        <v>85</v>
      </c>
      <c r="B21" s="120" t="s">
        <v>761</v>
      </c>
      <c r="C21" s="158">
        <v>17859</v>
      </c>
      <c r="D21" s="158">
        <v>12904</v>
      </c>
    </row>
    <row r="22" spans="1:4" ht="27.75" customHeight="1">
      <c r="A22" s="91" t="s">
        <v>86</v>
      </c>
      <c r="B22" s="120" t="s">
        <v>762</v>
      </c>
      <c r="C22" s="159">
        <v>16484</v>
      </c>
      <c r="D22" s="159">
        <v>11483</v>
      </c>
    </row>
    <row r="23" spans="1:4" ht="12.75">
      <c r="A23" s="116" t="s">
        <v>812</v>
      </c>
      <c r="B23" s="120" t="s">
        <v>763</v>
      </c>
      <c r="C23" s="148">
        <f>C21-C22</f>
        <v>1375</v>
      </c>
      <c r="D23" s="148">
        <f>D21-D22</f>
        <v>1421</v>
      </c>
    </row>
    <row r="24" spans="1:4" ht="12.75">
      <c r="A24" s="91" t="s">
        <v>87</v>
      </c>
      <c r="B24" s="120" t="s">
        <v>764</v>
      </c>
      <c r="C24" s="159">
        <v>1631</v>
      </c>
      <c r="D24" s="159">
        <v>1261</v>
      </c>
    </row>
    <row r="25" spans="1:4" ht="12.75">
      <c r="A25" s="91" t="s">
        <v>88</v>
      </c>
      <c r="B25" s="120" t="s">
        <v>765</v>
      </c>
      <c r="C25" s="159"/>
      <c r="D25" s="159"/>
    </row>
    <row r="26" spans="1:4" ht="26.25" customHeight="1">
      <c r="A26" s="116" t="s">
        <v>813</v>
      </c>
      <c r="B26" s="120" t="s">
        <v>766</v>
      </c>
      <c r="C26" s="148">
        <f>C23-C24-C25</f>
        <v>-256</v>
      </c>
      <c r="D26" s="148">
        <f>D23-D24-D25</f>
        <v>160</v>
      </c>
    </row>
    <row r="27" spans="1:4" ht="15" customHeight="1">
      <c r="A27" s="91" t="s">
        <v>89</v>
      </c>
      <c r="B27" s="120" t="s">
        <v>767</v>
      </c>
      <c r="C27" s="158">
        <v>1171</v>
      </c>
      <c r="D27" s="158">
        <v>757</v>
      </c>
    </row>
    <row r="28" spans="1:4" ht="18" customHeight="1">
      <c r="A28" s="91" t="s">
        <v>90</v>
      </c>
      <c r="B28" s="120" t="s">
        <v>768</v>
      </c>
      <c r="C28" s="159">
        <v>1860</v>
      </c>
      <c r="D28" s="159">
        <v>1054</v>
      </c>
    </row>
    <row r="29" spans="1:4" ht="12.75">
      <c r="A29" s="116" t="s">
        <v>814</v>
      </c>
      <c r="B29" s="120" t="s">
        <v>769</v>
      </c>
      <c r="C29" s="148">
        <f>C26+C27-C28</f>
        <v>-945</v>
      </c>
      <c r="D29" s="148">
        <f>D26+D27-D28</f>
        <v>-137</v>
      </c>
    </row>
    <row r="30" spans="1:4" ht="17.25" customHeight="1">
      <c r="A30" s="91" t="s">
        <v>91</v>
      </c>
      <c r="B30" s="93">
        <v>100</v>
      </c>
      <c r="C30" s="148">
        <f>SUM(C31:C35)</f>
        <v>3150</v>
      </c>
      <c r="D30" s="148">
        <f>SUM(D31:D35)</f>
        <v>1137</v>
      </c>
    </row>
    <row r="31" spans="1:4" ht="12.75">
      <c r="A31" s="94" t="s">
        <v>170</v>
      </c>
      <c r="B31" s="220">
        <v>101</v>
      </c>
      <c r="C31" s="211">
        <v>3043</v>
      </c>
      <c r="D31" s="211">
        <v>1046</v>
      </c>
    </row>
    <row r="32" spans="1:4" ht="25.5">
      <c r="A32" s="95" t="s">
        <v>92</v>
      </c>
      <c r="B32" s="221"/>
      <c r="C32" s="212"/>
      <c r="D32" s="212"/>
    </row>
    <row r="33" spans="1:4" ht="25.5">
      <c r="A33" s="91" t="s">
        <v>93</v>
      </c>
      <c r="B33" s="93">
        <v>102</v>
      </c>
      <c r="C33" s="158"/>
      <c r="D33" s="158"/>
    </row>
    <row r="34" spans="1:4" ht="12.75">
      <c r="A34" s="91" t="s">
        <v>94</v>
      </c>
      <c r="B34" s="93">
        <v>103</v>
      </c>
      <c r="C34" s="158"/>
      <c r="D34" s="158"/>
    </row>
    <row r="35" spans="1:4" ht="16.5" customHeight="1">
      <c r="A35" s="91" t="s">
        <v>95</v>
      </c>
      <c r="B35" s="93">
        <v>104</v>
      </c>
      <c r="C35" s="158">
        <v>107</v>
      </c>
      <c r="D35" s="158">
        <v>91</v>
      </c>
    </row>
    <row r="36" spans="1:4" ht="16.5" customHeight="1">
      <c r="A36" s="91" t="s">
        <v>96</v>
      </c>
      <c r="B36" s="93">
        <v>110</v>
      </c>
      <c r="C36" s="151">
        <f>SUM(C37:C39)</f>
        <v>981</v>
      </c>
      <c r="D36" s="151">
        <f>SUM(D37:D39)</f>
        <v>1055</v>
      </c>
    </row>
    <row r="37" spans="1:4" ht="12.75">
      <c r="A37" s="94" t="s">
        <v>170</v>
      </c>
      <c r="B37" s="220">
        <v>111</v>
      </c>
      <c r="C37" s="226">
        <v>978</v>
      </c>
      <c r="D37" s="226">
        <v>1034</v>
      </c>
    </row>
    <row r="38" spans="1:4" ht="25.5">
      <c r="A38" s="95" t="s">
        <v>97</v>
      </c>
      <c r="B38" s="221"/>
      <c r="C38" s="227"/>
      <c r="D38" s="227"/>
    </row>
    <row r="39" spans="1:4" ht="15.75" customHeight="1">
      <c r="A39" s="91" t="s">
        <v>98</v>
      </c>
      <c r="B39" s="93">
        <v>112</v>
      </c>
      <c r="C39" s="159">
        <v>3</v>
      </c>
      <c r="D39" s="159">
        <v>21</v>
      </c>
    </row>
    <row r="40" spans="1:4" ht="14.25" customHeight="1">
      <c r="A40" s="91" t="s">
        <v>99</v>
      </c>
      <c r="B40" s="93">
        <v>120</v>
      </c>
      <c r="C40" s="148">
        <f>SUM(C41:C43)</f>
        <v>14</v>
      </c>
      <c r="D40" s="148">
        <f>SUM(D41:D43)</f>
        <v>4</v>
      </c>
    </row>
    <row r="41" spans="1:4" ht="12.75">
      <c r="A41" s="94" t="s">
        <v>170</v>
      </c>
      <c r="B41" s="220">
        <v>121</v>
      </c>
      <c r="C41" s="211">
        <v>14</v>
      </c>
      <c r="D41" s="211">
        <v>4</v>
      </c>
    </row>
    <row r="42" spans="1:4" ht="25.5">
      <c r="A42" s="95" t="s">
        <v>100</v>
      </c>
      <c r="B42" s="221"/>
      <c r="C42" s="233"/>
      <c r="D42" s="212"/>
    </row>
    <row r="43" spans="1:4" ht="15" customHeight="1">
      <c r="A43" s="91" t="s">
        <v>101</v>
      </c>
      <c r="B43" s="93">
        <v>122</v>
      </c>
      <c r="C43" s="158"/>
      <c r="D43" s="158"/>
    </row>
    <row r="44" spans="1:4" ht="16.5" customHeight="1">
      <c r="A44" s="91" t="s">
        <v>102</v>
      </c>
      <c r="B44" s="93">
        <v>130</v>
      </c>
      <c r="C44" s="151">
        <f>SUM(C45:C48)</f>
        <v>274</v>
      </c>
      <c r="D44" s="151">
        <f>SUM(D45:D48)</f>
        <v>390</v>
      </c>
    </row>
    <row r="45" spans="1:4" ht="12.75">
      <c r="A45" s="94" t="s">
        <v>170</v>
      </c>
      <c r="B45" s="220">
        <v>131</v>
      </c>
      <c r="C45" s="226">
        <v>252</v>
      </c>
      <c r="D45" s="226">
        <v>225</v>
      </c>
    </row>
    <row r="46" spans="1:4" ht="12.75">
      <c r="A46" s="95" t="s">
        <v>103</v>
      </c>
      <c r="B46" s="221"/>
      <c r="C46" s="227"/>
      <c r="D46" s="227"/>
    </row>
    <row r="47" spans="1:4" ht="15.75" customHeight="1">
      <c r="A47" s="91" t="s">
        <v>100</v>
      </c>
      <c r="B47" s="93">
        <v>132</v>
      </c>
      <c r="C47" s="159">
        <v>18</v>
      </c>
      <c r="D47" s="159">
        <v>165</v>
      </c>
    </row>
    <row r="48" spans="1:4" ht="12.75">
      <c r="A48" s="91" t="s">
        <v>104</v>
      </c>
      <c r="B48" s="93">
        <v>133</v>
      </c>
      <c r="C48" s="159">
        <v>4</v>
      </c>
      <c r="D48" s="159"/>
    </row>
    <row r="49" spans="1:4" ht="25.5">
      <c r="A49" s="116" t="s">
        <v>815</v>
      </c>
      <c r="B49" s="93">
        <v>140</v>
      </c>
      <c r="C49" s="148">
        <f>C30-C36+C40-C44</f>
        <v>1909</v>
      </c>
      <c r="D49" s="148">
        <f>D30-D36+D40-D44</f>
        <v>-304</v>
      </c>
    </row>
    <row r="50" spans="1:4" s="128" customFormat="1" ht="12.75">
      <c r="A50" s="126"/>
      <c r="B50" s="127"/>
      <c r="C50" s="234" t="s">
        <v>807</v>
      </c>
      <c r="D50" s="234"/>
    </row>
    <row r="51" spans="1:4" ht="29.25" customHeight="1">
      <c r="A51" s="81" t="s">
        <v>84</v>
      </c>
      <c r="B51" s="81" t="s">
        <v>12</v>
      </c>
      <c r="C51" s="162" t="str">
        <f>A9</f>
        <v>за январь - декабрь 2019 г.</v>
      </c>
      <c r="D51" s="162" t="str">
        <f>"за"&amp;" "&amp;LOWER(TEXT(Баланс!G6,"ММММ"))&amp;" "&amp;"-"&amp;" "&amp;LOWER(TEXT(Баланс!I6,"ММММ"))&amp;" "&amp;Баланс!G7&amp;" "&amp;"г."</f>
        <v>за январь - декабрь 2018 г.</v>
      </c>
    </row>
    <row r="52" spans="1:4" ht="12.75">
      <c r="A52" s="93">
        <v>1</v>
      </c>
      <c r="B52" s="93">
        <v>2</v>
      </c>
      <c r="C52" s="93">
        <v>3</v>
      </c>
      <c r="D52" s="93">
        <v>4</v>
      </c>
    </row>
    <row r="53" spans="1:4" ht="12.75">
      <c r="A53" s="95" t="s">
        <v>816</v>
      </c>
      <c r="B53" s="123">
        <v>150</v>
      </c>
      <c r="C53" s="152">
        <f>C29+C49</f>
        <v>964</v>
      </c>
      <c r="D53" s="152">
        <f>D29+D49</f>
        <v>-441</v>
      </c>
    </row>
    <row r="54" spans="1:4" ht="15.75" customHeight="1">
      <c r="A54" s="97" t="s">
        <v>756</v>
      </c>
      <c r="B54" s="93">
        <v>160</v>
      </c>
      <c r="C54" s="159">
        <v>264</v>
      </c>
      <c r="D54" s="159">
        <v>113</v>
      </c>
    </row>
    <row r="55" spans="1:4" ht="12.75">
      <c r="A55" s="97" t="s">
        <v>105</v>
      </c>
      <c r="B55" s="93">
        <v>170</v>
      </c>
      <c r="C55" s="158"/>
      <c r="D55" s="158"/>
    </row>
    <row r="56" spans="1:4" ht="15.75" customHeight="1">
      <c r="A56" s="97" t="s">
        <v>106</v>
      </c>
      <c r="B56" s="93">
        <v>180</v>
      </c>
      <c r="C56" s="158"/>
      <c r="D56" s="158"/>
    </row>
    <row r="57" spans="1:4" ht="17.25" customHeight="1">
      <c r="A57" s="97" t="s">
        <v>107</v>
      </c>
      <c r="B57" s="93">
        <v>190</v>
      </c>
      <c r="C57" s="159">
        <v>2</v>
      </c>
      <c r="D57" s="159">
        <v>2</v>
      </c>
    </row>
    <row r="58" spans="1:4" ht="25.5">
      <c r="A58" s="97" t="s">
        <v>757</v>
      </c>
      <c r="B58" s="93">
        <v>200</v>
      </c>
      <c r="C58" s="159"/>
      <c r="D58" s="159"/>
    </row>
    <row r="59" spans="1:4" ht="15.75" customHeight="1">
      <c r="A59" s="116" t="s">
        <v>817</v>
      </c>
      <c r="B59" s="93">
        <v>210</v>
      </c>
      <c r="C59" s="149">
        <f>C53-C54+C55+C56-C57-C58</f>
        <v>698</v>
      </c>
      <c r="D59" s="149">
        <f>D53-D54+D55+D56-D57-D58</f>
        <v>-556</v>
      </c>
    </row>
    <row r="60" spans="1:4" ht="30" customHeight="1">
      <c r="A60" s="91" t="s">
        <v>108</v>
      </c>
      <c r="B60" s="93">
        <v>220</v>
      </c>
      <c r="C60" s="158"/>
      <c r="D60" s="158"/>
    </row>
    <row r="61" spans="1:4" ht="30.75" customHeight="1">
      <c r="A61" s="91" t="s">
        <v>109</v>
      </c>
      <c r="B61" s="93">
        <v>230</v>
      </c>
      <c r="C61" s="158"/>
      <c r="D61" s="158"/>
    </row>
    <row r="62" spans="1:4" ht="15.75" customHeight="1">
      <c r="A62" s="116" t="s">
        <v>818</v>
      </c>
      <c r="B62" s="93">
        <v>240</v>
      </c>
      <c r="C62" s="148">
        <f>C59+C60+C61</f>
        <v>698</v>
      </c>
      <c r="D62" s="148">
        <f>D59+D60+D61</f>
        <v>-556</v>
      </c>
    </row>
    <row r="63" spans="1:4" ht="16.5" customHeight="1">
      <c r="A63" s="91" t="s">
        <v>110</v>
      </c>
      <c r="B63" s="93">
        <v>250</v>
      </c>
      <c r="C63" s="158"/>
      <c r="D63" s="158"/>
    </row>
    <row r="64" spans="1:4" ht="16.5" customHeight="1">
      <c r="A64" s="91" t="s">
        <v>111</v>
      </c>
      <c r="B64" s="93">
        <v>260</v>
      </c>
      <c r="C64" s="158"/>
      <c r="D64" s="158"/>
    </row>
    <row r="65" spans="1:4" ht="12.75">
      <c r="A65" s="88"/>
      <c r="B65" s="88"/>
      <c r="C65" s="88"/>
      <c r="D65" s="88"/>
    </row>
    <row r="66" spans="1:4" ht="12.75">
      <c r="A66" s="124" t="s">
        <v>77</v>
      </c>
      <c r="B66" s="87"/>
      <c r="C66" s="235" t="str">
        <f>Баланс!C99</f>
        <v>Радаман С.В.</v>
      </c>
      <c r="D66" s="236"/>
    </row>
    <row r="67" spans="1:4" ht="12.75">
      <c r="A67" s="87" t="s">
        <v>112</v>
      </c>
      <c r="B67" s="87"/>
      <c r="C67" s="224" t="s">
        <v>78</v>
      </c>
      <c r="D67" s="225"/>
    </row>
    <row r="68" spans="1:4" ht="12.75">
      <c r="A68" s="124" t="s">
        <v>79</v>
      </c>
      <c r="B68" s="87"/>
      <c r="C68" s="231" t="s">
        <v>865</v>
      </c>
      <c r="D68" s="232"/>
    </row>
    <row r="69" spans="1:4" ht="12.75">
      <c r="A69" s="87" t="s">
        <v>113</v>
      </c>
      <c r="B69" s="87"/>
      <c r="C69" s="224" t="s">
        <v>78</v>
      </c>
      <c r="D69" s="225"/>
    </row>
    <row r="70" spans="1:4" ht="12.75">
      <c r="A70" s="88"/>
      <c r="B70" s="88"/>
      <c r="C70" s="88"/>
      <c r="D70" s="88"/>
    </row>
    <row r="71" spans="1:4" ht="12.75">
      <c r="A71" s="174"/>
      <c r="B71" s="88"/>
      <c r="C71" s="88"/>
      <c r="D71" s="88"/>
    </row>
    <row r="72" spans="1:4" ht="12.75">
      <c r="A72" s="88"/>
      <c r="B72" s="88"/>
      <c r="C72" s="88"/>
      <c r="D72" s="88"/>
    </row>
  </sheetData>
  <sheetProtection/>
  <mergeCells count="28">
    <mergeCell ref="C50:D50"/>
    <mergeCell ref="C66:D66"/>
    <mergeCell ref="C67:D67"/>
    <mergeCell ref="B12:D12"/>
    <mergeCell ref="A9:D9"/>
    <mergeCell ref="B11:D11"/>
    <mergeCell ref="B45:B46"/>
    <mergeCell ref="D45:D46"/>
    <mergeCell ref="A8:D8"/>
    <mergeCell ref="A7:D7"/>
    <mergeCell ref="C31:C32"/>
    <mergeCell ref="D31:D32"/>
    <mergeCell ref="C41:C42"/>
    <mergeCell ref="D41:D42"/>
    <mergeCell ref="B15:D15"/>
    <mergeCell ref="B16:D16"/>
    <mergeCell ref="B17:D17"/>
    <mergeCell ref="B31:B32"/>
    <mergeCell ref="B1:D5"/>
    <mergeCell ref="C69:D69"/>
    <mergeCell ref="B37:B38"/>
    <mergeCell ref="C37:C38"/>
    <mergeCell ref="D37:D38"/>
    <mergeCell ref="B41:B42"/>
    <mergeCell ref="C45:C46"/>
    <mergeCell ref="B13:D13"/>
    <mergeCell ref="C68:D68"/>
    <mergeCell ref="B14:D14"/>
  </mergeCells>
  <printOptions/>
  <pageMargins left="0.7086614173228347" right="0.7086614173228347" top="0.7480314960629921" bottom="0.7480314960629921" header="0.31496062992125984" footer="0.31496062992125984"/>
  <pageSetup horizontalDpi="180" verticalDpi="18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4.xml><?xml version="1.0" encoding="utf-8"?>
<worksheet xmlns="http://schemas.openxmlformats.org/spreadsheetml/2006/main" xmlns:r="http://schemas.openxmlformats.org/officeDocument/2006/relationships">
  <sheetPr codeName="Лист3">
    <tabColor rgb="FF92D050"/>
  </sheetPr>
  <dimension ref="A1:J107"/>
  <sheetViews>
    <sheetView showGridLines="0" workbookViewId="0" topLeftCell="A70">
      <selection activeCell="A96" sqref="A96"/>
    </sheetView>
  </sheetViews>
  <sheetFormatPr defaultColWidth="9.140625" defaultRowHeight="15"/>
  <cols>
    <col min="1" max="1" width="44.57421875" style="89" customWidth="1"/>
    <col min="2" max="2" width="7.140625" style="89" customWidth="1"/>
    <col min="3" max="3" width="9.140625" style="89" customWidth="1"/>
    <col min="4" max="5" width="11.421875" style="89" customWidth="1"/>
    <col min="6" max="7" width="8.421875" style="89" customWidth="1"/>
    <col min="8" max="8" width="11.7109375" style="89" customWidth="1"/>
    <col min="9" max="9" width="9.57421875" style="89" customWidth="1"/>
    <col min="10" max="10" width="8.7109375" style="89" customWidth="1"/>
    <col min="11" max="16384" width="9.140625" style="89" customWidth="1"/>
  </cols>
  <sheetData>
    <row r="1" spans="1:10" ht="12.75">
      <c r="A1" s="243"/>
      <c r="B1" s="88"/>
      <c r="C1" s="88"/>
      <c r="D1" s="88"/>
      <c r="E1" s="88"/>
      <c r="F1" s="88"/>
      <c r="G1" s="88"/>
      <c r="H1" s="193" t="s">
        <v>830</v>
      </c>
      <c r="I1" s="250"/>
      <c r="J1" s="250"/>
    </row>
    <row r="2" spans="1:10" ht="12.75" customHeight="1">
      <c r="A2" s="243"/>
      <c r="B2" s="88"/>
      <c r="C2" s="88"/>
      <c r="D2" s="88"/>
      <c r="E2" s="88"/>
      <c r="F2" s="88"/>
      <c r="G2" s="88"/>
      <c r="H2" s="250"/>
      <c r="I2" s="250"/>
      <c r="J2" s="250"/>
    </row>
    <row r="3" spans="1:10" ht="12.75" customHeight="1">
      <c r="A3" s="243"/>
      <c r="B3" s="88"/>
      <c r="C3" s="88"/>
      <c r="D3" s="88"/>
      <c r="E3" s="88"/>
      <c r="F3" s="88"/>
      <c r="G3" s="88"/>
      <c r="H3" s="250"/>
      <c r="I3" s="250"/>
      <c r="J3" s="250"/>
    </row>
    <row r="4" spans="1:10" ht="12.75" customHeight="1">
      <c r="A4" s="243"/>
      <c r="B4" s="88"/>
      <c r="C4" s="88"/>
      <c r="D4" s="88"/>
      <c r="E4" s="88"/>
      <c r="F4" s="88"/>
      <c r="G4" s="88"/>
      <c r="H4" s="250"/>
      <c r="I4" s="250"/>
      <c r="J4" s="250"/>
    </row>
    <row r="5" spans="1:10" ht="12.75" customHeight="1">
      <c r="A5" s="243"/>
      <c r="B5" s="88"/>
      <c r="C5" s="88"/>
      <c r="D5" s="88"/>
      <c r="E5" s="88"/>
      <c r="F5" s="88"/>
      <c r="G5" s="88"/>
      <c r="H5" s="250"/>
      <c r="I5" s="250"/>
      <c r="J5" s="250"/>
    </row>
    <row r="6" spans="1:10" ht="12.75">
      <c r="A6" s="243"/>
      <c r="B6" s="88"/>
      <c r="C6" s="88"/>
      <c r="D6" s="88"/>
      <c r="E6" s="88"/>
      <c r="F6" s="88"/>
      <c r="G6" s="88"/>
      <c r="H6" s="88"/>
      <c r="I6" s="88"/>
      <c r="J6" s="146" t="s">
        <v>828</v>
      </c>
    </row>
    <row r="7" spans="1:10" ht="12.75">
      <c r="A7" s="242" t="s">
        <v>82</v>
      </c>
      <c r="B7" s="242"/>
      <c r="C7" s="242"/>
      <c r="D7" s="242"/>
      <c r="E7" s="242"/>
      <c r="F7" s="242"/>
      <c r="G7" s="242"/>
      <c r="H7" s="242"/>
      <c r="I7" s="242"/>
      <c r="J7" s="242"/>
    </row>
    <row r="8" spans="1:10" ht="12.75">
      <c r="A8" s="242" t="s">
        <v>819</v>
      </c>
      <c r="B8" s="242"/>
      <c r="C8" s="242"/>
      <c r="D8" s="242"/>
      <c r="E8" s="242"/>
      <c r="F8" s="242"/>
      <c r="G8" s="242"/>
      <c r="H8" s="242"/>
      <c r="I8" s="242"/>
      <c r="J8" s="242"/>
    </row>
    <row r="9" spans="1:10" ht="3.75" customHeight="1">
      <c r="A9" s="88"/>
      <c r="B9" s="88"/>
      <c r="C9" s="88"/>
      <c r="D9" s="88"/>
      <c r="E9" s="88"/>
      <c r="F9" s="88"/>
      <c r="G9" s="88"/>
      <c r="H9" s="88"/>
      <c r="I9" s="88"/>
      <c r="J9" s="88"/>
    </row>
    <row r="10" spans="1:10" ht="12.75">
      <c r="A10" s="251" t="str">
        <f>'Отчет о прибыли и убытках'!A9:D9</f>
        <v>за январь - декабрь 2019 г.</v>
      </c>
      <c r="B10" s="252"/>
      <c r="C10" s="252"/>
      <c r="D10" s="252"/>
      <c r="E10" s="252"/>
      <c r="F10" s="252"/>
      <c r="G10" s="252"/>
      <c r="H10" s="252"/>
      <c r="I10" s="252"/>
      <c r="J10" s="252"/>
    </row>
    <row r="11" spans="1:10" ht="5.25" customHeight="1">
      <c r="A11" s="90"/>
      <c r="B11" s="88"/>
      <c r="C11" s="88"/>
      <c r="D11" s="88"/>
      <c r="E11" s="88"/>
      <c r="F11" s="88"/>
      <c r="G11" s="88"/>
      <c r="H11" s="88"/>
      <c r="I11" s="88"/>
      <c r="J11" s="88"/>
    </row>
    <row r="12" spans="1:10" ht="12.75">
      <c r="A12" s="91" t="s">
        <v>1</v>
      </c>
      <c r="B12" s="244">
        <f>'Отчет об изменении собственного'!B11:D11</f>
        <v>0</v>
      </c>
      <c r="C12" s="245"/>
      <c r="D12" s="245"/>
      <c r="E12" s="245"/>
      <c r="F12" s="245"/>
      <c r="G12" s="245"/>
      <c r="H12" s="245"/>
      <c r="I12" s="245"/>
      <c r="J12" s="88"/>
    </row>
    <row r="13" spans="1:10" ht="12.75">
      <c r="A13" s="91" t="s">
        <v>2</v>
      </c>
      <c r="B13" s="244">
        <f>'Отчет о прибыли и убытках'!B12:D12</f>
        <v>500053294</v>
      </c>
      <c r="C13" s="245"/>
      <c r="D13" s="245"/>
      <c r="E13" s="245"/>
      <c r="F13" s="245"/>
      <c r="G13" s="245"/>
      <c r="H13" s="245"/>
      <c r="I13" s="245"/>
      <c r="J13" s="88"/>
    </row>
    <row r="14" spans="1:10" ht="12.75">
      <c r="A14" s="91" t="s">
        <v>3</v>
      </c>
      <c r="B14" s="244" t="str">
        <f>'Отчет о прибыли и убытках'!B13:D13</f>
        <v>Строительство</v>
      </c>
      <c r="C14" s="245"/>
      <c r="D14" s="245"/>
      <c r="E14" s="245"/>
      <c r="F14" s="245"/>
      <c r="G14" s="245"/>
      <c r="H14" s="245"/>
      <c r="I14" s="245"/>
      <c r="J14" s="88"/>
    </row>
    <row r="15" spans="1:10" ht="12.75">
      <c r="A15" s="91" t="s">
        <v>4</v>
      </c>
      <c r="B15" s="244" t="str">
        <f>'Отчет о прибыли и убытках'!B14:D14</f>
        <v>ОАО  </v>
      </c>
      <c r="C15" s="245"/>
      <c r="D15" s="245"/>
      <c r="E15" s="245"/>
      <c r="F15" s="245"/>
      <c r="G15" s="245"/>
      <c r="H15" s="245"/>
      <c r="I15" s="245"/>
      <c r="J15" s="88"/>
    </row>
    <row r="16" spans="1:10" ht="12.75">
      <c r="A16" s="91" t="s">
        <v>5</v>
      </c>
      <c r="B16" s="244" t="str">
        <f>'Отчет о прибыли и убытках'!B15:D15</f>
        <v>Комитет по архитектуре и строительстве Гродненской области</v>
      </c>
      <c r="C16" s="245"/>
      <c r="D16" s="245"/>
      <c r="E16" s="245"/>
      <c r="F16" s="245"/>
      <c r="G16" s="245"/>
      <c r="H16" s="245"/>
      <c r="I16" s="245"/>
      <c r="J16" s="88"/>
    </row>
    <row r="17" spans="1:10" ht="12.75">
      <c r="A17" s="91" t="s">
        <v>6</v>
      </c>
      <c r="B17" s="244" t="str">
        <f>'Отчет о прибыли и убытках'!B16:D16</f>
        <v>тыс. руб.</v>
      </c>
      <c r="C17" s="245"/>
      <c r="D17" s="245"/>
      <c r="E17" s="245"/>
      <c r="F17" s="245"/>
      <c r="G17" s="245"/>
      <c r="H17" s="245"/>
      <c r="I17" s="245"/>
      <c r="J17" s="88"/>
    </row>
    <row r="18" spans="1:10" ht="12.75">
      <c r="A18" s="91" t="s">
        <v>7</v>
      </c>
      <c r="B18" s="244" t="str">
        <f>'Отчет о прибыли и убытках'!B17:D17</f>
        <v>г. Сморгонь ул. Гагарина, 24</v>
      </c>
      <c r="C18" s="245"/>
      <c r="D18" s="245"/>
      <c r="E18" s="245"/>
      <c r="F18" s="245"/>
      <c r="G18" s="245"/>
      <c r="H18" s="245"/>
      <c r="I18" s="245"/>
      <c r="J18" s="88"/>
    </row>
    <row r="19" spans="1:10" ht="9.75" customHeight="1">
      <c r="A19" s="88"/>
      <c r="B19" s="88"/>
      <c r="C19" s="88"/>
      <c r="D19" s="88"/>
      <c r="E19" s="88"/>
      <c r="F19" s="88"/>
      <c r="G19" s="88"/>
      <c r="H19" s="88"/>
      <c r="I19" s="88"/>
      <c r="J19" s="88"/>
    </row>
    <row r="20" spans="1:10" ht="66.75" customHeight="1">
      <c r="A20" s="92" t="s">
        <v>84</v>
      </c>
      <c r="B20" s="92" t="s">
        <v>12</v>
      </c>
      <c r="C20" s="92" t="s">
        <v>45</v>
      </c>
      <c r="D20" s="92" t="s">
        <v>680</v>
      </c>
      <c r="E20" s="92" t="s">
        <v>679</v>
      </c>
      <c r="F20" s="92" t="s">
        <v>678</v>
      </c>
      <c r="G20" s="92" t="s">
        <v>677</v>
      </c>
      <c r="H20" s="92" t="s">
        <v>676</v>
      </c>
      <c r="I20" s="92" t="s">
        <v>134</v>
      </c>
      <c r="J20" s="92" t="s">
        <v>114</v>
      </c>
    </row>
    <row r="21" spans="1:10" ht="12" customHeight="1">
      <c r="A21" s="93">
        <v>1</v>
      </c>
      <c r="B21" s="93">
        <v>2</v>
      </c>
      <c r="C21" s="93">
        <v>3</v>
      </c>
      <c r="D21" s="93">
        <v>4</v>
      </c>
      <c r="E21" s="93">
        <v>5</v>
      </c>
      <c r="F21" s="93">
        <v>6</v>
      </c>
      <c r="G21" s="93">
        <v>7</v>
      </c>
      <c r="H21" s="93">
        <v>8</v>
      </c>
      <c r="I21" s="93">
        <v>9</v>
      </c>
      <c r="J21" s="93">
        <v>10</v>
      </c>
    </row>
    <row r="22" spans="1:10" ht="12.75">
      <c r="A22" s="144" t="str">
        <f>"Остаток на"&amp;" "&amp;"31.12."&amp;Баланс!G7-1&amp;" "</f>
        <v>Остаток на 31.12.2017 </v>
      </c>
      <c r="B22" s="120" t="s">
        <v>761</v>
      </c>
      <c r="C22" s="158">
        <v>1288</v>
      </c>
      <c r="D22" s="159"/>
      <c r="E22" s="159"/>
      <c r="F22" s="158"/>
      <c r="G22" s="158">
        <v>5856</v>
      </c>
      <c r="H22" s="158">
        <v>-626</v>
      </c>
      <c r="I22" s="158"/>
      <c r="J22" s="149">
        <f>C22-D22-E22+F22+G22+H22+I22</f>
        <v>6518</v>
      </c>
    </row>
    <row r="23" spans="1:10" ht="25.5">
      <c r="A23" s="91" t="s">
        <v>115</v>
      </c>
      <c r="B23" s="120" t="s">
        <v>762</v>
      </c>
      <c r="C23" s="158"/>
      <c r="D23" s="158"/>
      <c r="E23" s="158"/>
      <c r="F23" s="158"/>
      <c r="G23" s="158"/>
      <c r="H23" s="158"/>
      <c r="I23" s="158"/>
      <c r="J23" s="149">
        <f>SUM(C23:I23)</f>
        <v>0</v>
      </c>
    </row>
    <row r="24" spans="1:10" ht="25.5">
      <c r="A24" s="91" t="s">
        <v>116</v>
      </c>
      <c r="B24" s="120" t="s">
        <v>763</v>
      </c>
      <c r="C24" s="158"/>
      <c r="D24" s="158"/>
      <c r="E24" s="158"/>
      <c r="F24" s="158"/>
      <c r="G24" s="158"/>
      <c r="H24" s="158"/>
      <c r="I24" s="158"/>
      <c r="J24" s="149">
        <f>SUM(C24:I24)</f>
        <v>0</v>
      </c>
    </row>
    <row r="25" spans="1:10" ht="12.75">
      <c r="A25" s="144" t="str">
        <f>"Скорректированный остаток на"&amp;" "&amp;"31.12."&amp;Баланс!G7-1&amp;" "</f>
        <v>Скорректированный остаток на 31.12.2017 </v>
      </c>
      <c r="B25" s="120" t="s">
        <v>764</v>
      </c>
      <c r="C25" s="148">
        <f>C22+C23+C24</f>
        <v>1288</v>
      </c>
      <c r="D25" s="148">
        <f>-D22+D23+D24</f>
        <v>0</v>
      </c>
      <c r="E25" s="148">
        <f>-E22+E23+E24</f>
        <v>0</v>
      </c>
      <c r="F25" s="148">
        <f>F22+F23+F24</f>
        <v>0</v>
      </c>
      <c r="G25" s="148">
        <f>G22+G23+G24</f>
        <v>5856</v>
      </c>
      <c r="H25" s="148">
        <f>H22+H23+H24</f>
        <v>-626</v>
      </c>
      <c r="I25" s="148">
        <f>I22+I23+I24</f>
        <v>0</v>
      </c>
      <c r="J25" s="149">
        <f>J22+J23+J24</f>
        <v>6518</v>
      </c>
    </row>
    <row r="26" spans="1:10" ht="12.75">
      <c r="A26" s="145" t="str">
        <f>"За"&amp;" "&amp;LOWER(TEXT(Баланс!G6,"ММММ"))&amp;" "&amp;"-"&amp;" "&amp;LOWER(TEXT(Баланс!I6,"ММММ"))&amp;" "&amp;Баланс!G7&amp;" "&amp;"г."</f>
        <v>За январь - декабрь 2018 г.</v>
      </c>
      <c r="B26" s="248" t="s">
        <v>765</v>
      </c>
      <c r="C26" s="246">
        <f>C28+C30+C31+C32+C33+C34+C38+C39+C40</f>
        <v>0</v>
      </c>
      <c r="D26" s="246">
        <f aca="true" t="shared" si="0" ref="D26:J26">D28+D30+D31+D32+D33+D34+D38+D39+D40</f>
        <v>0</v>
      </c>
      <c r="E26" s="246">
        <f t="shared" si="0"/>
        <v>0</v>
      </c>
      <c r="F26" s="246">
        <f t="shared" si="0"/>
        <v>0</v>
      </c>
      <c r="G26" s="246">
        <f t="shared" si="0"/>
        <v>0</v>
      </c>
      <c r="H26" s="246">
        <f t="shared" si="0"/>
        <v>0</v>
      </c>
      <c r="I26" s="246">
        <f t="shared" si="0"/>
        <v>-556</v>
      </c>
      <c r="J26" s="239">
        <f t="shared" si="0"/>
        <v>-556</v>
      </c>
    </row>
    <row r="27" spans="1:10" ht="12.75">
      <c r="A27" s="95" t="s">
        <v>117</v>
      </c>
      <c r="B27" s="249"/>
      <c r="C27" s="247"/>
      <c r="D27" s="247"/>
      <c r="E27" s="247"/>
      <c r="F27" s="247"/>
      <c r="G27" s="247"/>
      <c r="H27" s="247"/>
      <c r="I27" s="247"/>
      <c r="J27" s="240"/>
    </row>
    <row r="28" spans="1:10" ht="12.75">
      <c r="A28" s="94" t="s">
        <v>170</v>
      </c>
      <c r="B28" s="248" t="s">
        <v>770</v>
      </c>
      <c r="C28" s="211"/>
      <c r="D28" s="211"/>
      <c r="E28" s="211"/>
      <c r="F28" s="211"/>
      <c r="G28" s="211"/>
      <c r="H28" s="211"/>
      <c r="I28" s="211">
        <v>-556</v>
      </c>
      <c r="J28" s="239">
        <f>SUM(C28:I29)</f>
        <v>-556</v>
      </c>
    </row>
    <row r="29" spans="1:10" ht="12.75">
      <c r="A29" s="95" t="s">
        <v>118</v>
      </c>
      <c r="B29" s="249"/>
      <c r="C29" s="212"/>
      <c r="D29" s="212"/>
      <c r="E29" s="212"/>
      <c r="F29" s="212"/>
      <c r="G29" s="212"/>
      <c r="H29" s="212"/>
      <c r="I29" s="212"/>
      <c r="J29" s="240"/>
    </row>
    <row r="30" spans="1:10" ht="12.75">
      <c r="A30" s="91" t="s">
        <v>119</v>
      </c>
      <c r="B30" s="120" t="s">
        <v>771</v>
      </c>
      <c r="C30" s="158"/>
      <c r="D30" s="158"/>
      <c r="E30" s="158"/>
      <c r="F30" s="158"/>
      <c r="G30" s="158"/>
      <c r="H30" s="158"/>
      <c r="I30" s="158"/>
      <c r="J30" s="149">
        <f aca="true" t="shared" si="1" ref="J30:J40">SUM(C30:I30)</f>
        <v>0</v>
      </c>
    </row>
    <row r="31" spans="1:10" ht="25.5">
      <c r="A31" s="91" t="s">
        <v>120</v>
      </c>
      <c r="B31" s="120" t="s">
        <v>772</v>
      </c>
      <c r="C31" s="158"/>
      <c r="D31" s="158"/>
      <c r="E31" s="158"/>
      <c r="F31" s="158"/>
      <c r="G31" s="158"/>
      <c r="H31" s="158"/>
      <c r="I31" s="158"/>
      <c r="J31" s="149">
        <f t="shared" si="1"/>
        <v>0</v>
      </c>
    </row>
    <row r="32" spans="1:10" ht="12.75">
      <c r="A32" s="91" t="s">
        <v>121</v>
      </c>
      <c r="B32" s="120" t="s">
        <v>773</v>
      </c>
      <c r="C32" s="158"/>
      <c r="D32" s="158"/>
      <c r="E32" s="158"/>
      <c r="F32" s="158"/>
      <c r="G32" s="158"/>
      <c r="H32" s="158"/>
      <c r="I32" s="158"/>
      <c r="J32" s="149">
        <f t="shared" si="1"/>
        <v>0</v>
      </c>
    </row>
    <row r="33" spans="1:10" ht="12.75">
      <c r="A33" s="91" t="s">
        <v>122</v>
      </c>
      <c r="B33" s="120" t="s">
        <v>774</v>
      </c>
      <c r="C33" s="158"/>
      <c r="D33" s="158"/>
      <c r="E33" s="158"/>
      <c r="F33" s="158"/>
      <c r="G33" s="158"/>
      <c r="H33" s="158"/>
      <c r="I33" s="158"/>
      <c r="J33" s="149">
        <f t="shared" si="1"/>
        <v>0</v>
      </c>
    </row>
    <row r="34" spans="1:10" ht="25.5">
      <c r="A34" s="116" t="s">
        <v>123</v>
      </c>
      <c r="B34" s="120" t="s">
        <v>775</v>
      </c>
      <c r="C34" s="158"/>
      <c r="D34" s="158"/>
      <c r="E34" s="158"/>
      <c r="F34" s="158"/>
      <c r="G34" s="158"/>
      <c r="H34" s="158"/>
      <c r="I34" s="158"/>
      <c r="J34" s="149">
        <f t="shared" si="1"/>
        <v>0</v>
      </c>
    </row>
    <row r="35" spans="1:10" ht="12.75" customHeight="1">
      <c r="A35" s="126"/>
      <c r="B35" s="129"/>
      <c r="C35" s="130"/>
      <c r="D35" s="130"/>
      <c r="E35" s="130"/>
      <c r="F35" s="130"/>
      <c r="G35" s="130"/>
      <c r="H35" s="241" t="s">
        <v>806</v>
      </c>
      <c r="I35" s="241"/>
      <c r="J35" s="241"/>
    </row>
    <row r="36" spans="1:10" ht="71.25" customHeight="1">
      <c r="A36" s="122" t="s">
        <v>84</v>
      </c>
      <c r="B36" s="122" t="s">
        <v>12</v>
      </c>
      <c r="C36" s="122" t="s">
        <v>45</v>
      </c>
      <c r="D36" s="122" t="s">
        <v>680</v>
      </c>
      <c r="E36" s="122" t="s">
        <v>679</v>
      </c>
      <c r="F36" s="122" t="s">
        <v>678</v>
      </c>
      <c r="G36" s="122" t="s">
        <v>677</v>
      </c>
      <c r="H36" s="81" t="s">
        <v>676</v>
      </c>
      <c r="I36" s="81" t="s">
        <v>134</v>
      </c>
      <c r="J36" s="81" t="s">
        <v>114</v>
      </c>
    </row>
    <row r="37" spans="1:10" ht="12.75">
      <c r="A37" s="93">
        <v>1</v>
      </c>
      <c r="B37" s="93">
        <v>2</v>
      </c>
      <c r="C37" s="93">
        <v>3</v>
      </c>
      <c r="D37" s="93">
        <v>4</v>
      </c>
      <c r="E37" s="93">
        <v>5</v>
      </c>
      <c r="F37" s="93">
        <v>6</v>
      </c>
      <c r="G37" s="93">
        <v>7</v>
      </c>
      <c r="H37" s="93">
        <v>8</v>
      </c>
      <c r="I37" s="93">
        <v>9</v>
      </c>
      <c r="J37" s="93">
        <v>10</v>
      </c>
    </row>
    <row r="38" spans="1:10" ht="12.75">
      <c r="A38" s="95" t="s">
        <v>124</v>
      </c>
      <c r="B38" s="125" t="s">
        <v>776</v>
      </c>
      <c r="C38" s="164"/>
      <c r="D38" s="164"/>
      <c r="E38" s="164"/>
      <c r="F38" s="164"/>
      <c r="G38" s="164"/>
      <c r="H38" s="164"/>
      <c r="I38" s="164"/>
      <c r="J38" s="150">
        <f t="shared" si="1"/>
        <v>0</v>
      </c>
    </row>
    <row r="39" spans="1:10" ht="12.75">
      <c r="A39" s="91" t="s">
        <v>862</v>
      </c>
      <c r="B39" s="120" t="s">
        <v>777</v>
      </c>
      <c r="C39" s="158"/>
      <c r="D39" s="158"/>
      <c r="E39" s="158"/>
      <c r="F39" s="158"/>
      <c r="G39" s="158"/>
      <c r="H39" s="158"/>
      <c r="I39" s="158"/>
      <c r="J39" s="149">
        <f t="shared" si="1"/>
        <v>0</v>
      </c>
    </row>
    <row r="40" spans="1:10" ht="12.75">
      <c r="A40" s="91"/>
      <c r="B40" s="120" t="s">
        <v>778</v>
      </c>
      <c r="C40" s="158"/>
      <c r="D40" s="158"/>
      <c r="E40" s="158"/>
      <c r="F40" s="158"/>
      <c r="G40" s="158"/>
      <c r="H40" s="158"/>
      <c r="I40" s="158"/>
      <c r="J40" s="149">
        <f t="shared" si="1"/>
        <v>0</v>
      </c>
    </row>
    <row r="41" spans="1:10" ht="25.5">
      <c r="A41" s="91" t="s">
        <v>125</v>
      </c>
      <c r="B41" s="120" t="s">
        <v>766</v>
      </c>
      <c r="C41" s="148">
        <f>C42+C44+C45+C46+C47+C48+C49+C50+C51</f>
        <v>0</v>
      </c>
      <c r="D41" s="148">
        <f aca="true" t="shared" si="2" ref="D41:J41">D42+D44+D45+D46+D47+D48+D49+D50+D51</f>
        <v>0</v>
      </c>
      <c r="E41" s="148">
        <f t="shared" si="2"/>
        <v>0</v>
      </c>
      <c r="F41" s="148">
        <f t="shared" si="2"/>
        <v>0</v>
      </c>
      <c r="G41" s="148">
        <f t="shared" si="2"/>
        <v>0</v>
      </c>
      <c r="H41" s="148">
        <f t="shared" si="2"/>
        <v>-247</v>
      </c>
      <c r="I41" s="148">
        <f t="shared" si="2"/>
        <v>0</v>
      </c>
      <c r="J41" s="149">
        <f t="shared" si="2"/>
        <v>-247</v>
      </c>
    </row>
    <row r="42" spans="1:10" ht="12.75">
      <c r="A42" s="94" t="s">
        <v>170</v>
      </c>
      <c r="B42" s="248" t="s">
        <v>779</v>
      </c>
      <c r="C42" s="211"/>
      <c r="D42" s="211"/>
      <c r="E42" s="211"/>
      <c r="F42" s="211"/>
      <c r="G42" s="211"/>
      <c r="H42" s="211"/>
      <c r="I42" s="211"/>
      <c r="J42" s="239">
        <f>SUM(C42:I43)</f>
        <v>0</v>
      </c>
    </row>
    <row r="43" spans="1:10" ht="12.75">
      <c r="A43" s="95" t="s">
        <v>126</v>
      </c>
      <c r="B43" s="249"/>
      <c r="C43" s="212"/>
      <c r="D43" s="212"/>
      <c r="E43" s="212"/>
      <c r="F43" s="212"/>
      <c r="G43" s="212"/>
      <c r="H43" s="212"/>
      <c r="I43" s="212"/>
      <c r="J43" s="240"/>
    </row>
    <row r="44" spans="1:10" ht="12.75">
      <c r="A44" s="91" t="s">
        <v>119</v>
      </c>
      <c r="B44" s="120" t="s">
        <v>780</v>
      </c>
      <c r="C44" s="158"/>
      <c r="D44" s="158"/>
      <c r="E44" s="158"/>
      <c r="F44" s="158"/>
      <c r="G44" s="158"/>
      <c r="H44" s="158"/>
      <c r="I44" s="158"/>
      <c r="J44" s="149">
        <f aca="true" t="shared" si="3" ref="J44:J54">SUM(C44:I44)</f>
        <v>0</v>
      </c>
    </row>
    <row r="45" spans="1:10" ht="25.5">
      <c r="A45" s="91" t="s">
        <v>127</v>
      </c>
      <c r="B45" s="120" t="s">
        <v>781</v>
      </c>
      <c r="C45" s="158"/>
      <c r="D45" s="158"/>
      <c r="E45" s="158"/>
      <c r="F45" s="158"/>
      <c r="G45" s="158"/>
      <c r="H45" s="158">
        <v>-2</v>
      </c>
      <c r="I45" s="158"/>
      <c r="J45" s="149">
        <f t="shared" si="3"/>
        <v>-2</v>
      </c>
    </row>
    <row r="46" spans="1:10" ht="25.5">
      <c r="A46" s="91" t="s">
        <v>128</v>
      </c>
      <c r="B46" s="120" t="s">
        <v>782</v>
      </c>
      <c r="C46" s="158"/>
      <c r="D46" s="158"/>
      <c r="E46" s="158"/>
      <c r="F46" s="158"/>
      <c r="G46" s="158"/>
      <c r="H46" s="158"/>
      <c r="I46" s="158"/>
      <c r="J46" s="149">
        <f t="shared" si="3"/>
        <v>0</v>
      </c>
    </row>
    <row r="47" spans="1:10" ht="12.75">
      <c r="A47" s="91" t="s">
        <v>129</v>
      </c>
      <c r="B47" s="120" t="s">
        <v>783</v>
      </c>
      <c r="C47" s="158"/>
      <c r="D47" s="158"/>
      <c r="E47" s="158"/>
      <c r="F47" s="158"/>
      <c r="G47" s="158"/>
      <c r="H47" s="158"/>
      <c r="I47" s="158"/>
      <c r="J47" s="149">
        <f t="shared" si="3"/>
        <v>0</v>
      </c>
    </row>
    <row r="48" spans="1:10" ht="25.5">
      <c r="A48" s="116" t="s">
        <v>130</v>
      </c>
      <c r="B48" s="120" t="s">
        <v>784</v>
      </c>
      <c r="C48" s="158"/>
      <c r="D48" s="158"/>
      <c r="E48" s="158"/>
      <c r="F48" s="158"/>
      <c r="G48" s="158"/>
      <c r="H48" s="158">
        <v>-48</v>
      </c>
      <c r="I48" s="158"/>
      <c r="J48" s="149">
        <f t="shared" si="3"/>
        <v>-48</v>
      </c>
    </row>
    <row r="49" spans="1:10" ht="12.75">
      <c r="A49" s="91" t="s">
        <v>124</v>
      </c>
      <c r="B49" s="120" t="s">
        <v>785</v>
      </c>
      <c r="C49" s="158"/>
      <c r="D49" s="158"/>
      <c r="E49" s="158"/>
      <c r="F49" s="158"/>
      <c r="G49" s="158"/>
      <c r="H49" s="158"/>
      <c r="I49" s="158"/>
      <c r="J49" s="149">
        <f t="shared" si="3"/>
        <v>0</v>
      </c>
    </row>
    <row r="50" spans="1:10" ht="12.75">
      <c r="A50" s="91" t="s">
        <v>861</v>
      </c>
      <c r="B50" s="120" t="s">
        <v>786</v>
      </c>
      <c r="C50" s="158"/>
      <c r="D50" s="158"/>
      <c r="E50" s="158"/>
      <c r="F50" s="158"/>
      <c r="G50" s="158"/>
      <c r="H50" s="158">
        <v>-197</v>
      </c>
      <c r="I50" s="158"/>
      <c r="J50" s="149">
        <f t="shared" si="3"/>
        <v>-197</v>
      </c>
    </row>
    <row r="51" spans="1:10" ht="12.75">
      <c r="A51" s="91"/>
      <c r="B51" s="120" t="s">
        <v>787</v>
      </c>
      <c r="C51" s="158"/>
      <c r="D51" s="158"/>
      <c r="E51" s="158"/>
      <c r="F51" s="158"/>
      <c r="G51" s="158"/>
      <c r="H51" s="158"/>
      <c r="I51" s="158"/>
      <c r="J51" s="149">
        <f t="shared" si="3"/>
        <v>0</v>
      </c>
    </row>
    <row r="52" spans="1:10" ht="12.75">
      <c r="A52" s="91" t="s">
        <v>131</v>
      </c>
      <c r="B52" s="120" t="s">
        <v>767</v>
      </c>
      <c r="C52" s="158"/>
      <c r="D52" s="158"/>
      <c r="E52" s="158"/>
      <c r="F52" s="158"/>
      <c r="G52" s="158"/>
      <c r="H52" s="158"/>
      <c r="I52" s="158"/>
      <c r="J52" s="149">
        <f t="shared" si="3"/>
        <v>0</v>
      </c>
    </row>
    <row r="53" spans="1:10" ht="12.75">
      <c r="A53" s="91" t="s">
        <v>132</v>
      </c>
      <c r="B53" s="120" t="s">
        <v>768</v>
      </c>
      <c r="C53" s="158"/>
      <c r="D53" s="158"/>
      <c r="E53" s="158"/>
      <c r="F53" s="158"/>
      <c r="G53" s="158"/>
      <c r="H53" s="158"/>
      <c r="I53" s="158"/>
      <c r="J53" s="149">
        <f t="shared" si="3"/>
        <v>0</v>
      </c>
    </row>
    <row r="54" spans="1:10" ht="12.75">
      <c r="A54" s="91" t="s">
        <v>133</v>
      </c>
      <c r="B54" s="120" t="s">
        <v>769</v>
      </c>
      <c r="C54" s="158"/>
      <c r="D54" s="158"/>
      <c r="E54" s="158"/>
      <c r="F54" s="158"/>
      <c r="G54" s="158"/>
      <c r="H54" s="158"/>
      <c r="I54" s="158"/>
      <c r="J54" s="149">
        <f t="shared" si="3"/>
        <v>0</v>
      </c>
    </row>
    <row r="55" spans="1:10" ht="12.75">
      <c r="A55" s="144" t="str">
        <f>"Остаток на"&amp;" "&amp;TEXT(Баланс!I7,"Д[$-FC19].ММ.ГГГГ")&amp;" "</f>
        <v>Остаток на 31.12.2018 </v>
      </c>
      <c r="B55" s="93">
        <v>100</v>
      </c>
      <c r="C55" s="148">
        <f aca="true" t="shared" si="4" ref="C55:J55">C25+C26+C41+C52+C53+C54</f>
        <v>1288</v>
      </c>
      <c r="D55" s="148">
        <f t="shared" si="4"/>
        <v>0</v>
      </c>
      <c r="E55" s="148">
        <f t="shared" si="4"/>
        <v>0</v>
      </c>
      <c r="F55" s="148">
        <f t="shared" si="4"/>
        <v>0</v>
      </c>
      <c r="G55" s="148">
        <f t="shared" si="4"/>
        <v>5856</v>
      </c>
      <c r="H55" s="148">
        <f t="shared" si="4"/>
        <v>-873</v>
      </c>
      <c r="I55" s="148">
        <f t="shared" si="4"/>
        <v>-556</v>
      </c>
      <c r="J55" s="149">
        <f t="shared" si="4"/>
        <v>5715</v>
      </c>
    </row>
    <row r="56" spans="1:10" ht="12.75">
      <c r="A56" s="144" t="str">
        <f>"Остаток "&amp;"на 31.12."&amp;Баланс!G7&amp;" "</f>
        <v>Остаток на 31.12.2018 </v>
      </c>
      <c r="B56" s="93">
        <v>110</v>
      </c>
      <c r="C56" s="158">
        <v>1288</v>
      </c>
      <c r="D56" s="159"/>
      <c r="E56" s="159"/>
      <c r="F56" s="165"/>
      <c r="G56" s="165">
        <v>5856</v>
      </c>
      <c r="H56" s="165">
        <v>-1429</v>
      </c>
      <c r="I56" s="165"/>
      <c r="J56" s="149">
        <f>C56-D56-E56+F56+G56+H56</f>
        <v>5715</v>
      </c>
    </row>
    <row r="57" spans="1:10" ht="25.5">
      <c r="A57" s="91" t="s">
        <v>115</v>
      </c>
      <c r="B57" s="93">
        <v>120</v>
      </c>
      <c r="C57" s="158"/>
      <c r="D57" s="158"/>
      <c r="E57" s="158"/>
      <c r="F57" s="158"/>
      <c r="G57" s="158"/>
      <c r="H57" s="158"/>
      <c r="I57" s="158"/>
      <c r="J57" s="149">
        <f>SUM(C57:I57)</f>
        <v>0</v>
      </c>
    </row>
    <row r="58" spans="1:10" ht="25.5">
      <c r="A58" s="91" t="s">
        <v>116</v>
      </c>
      <c r="B58" s="93">
        <v>130</v>
      </c>
      <c r="C58" s="158"/>
      <c r="D58" s="158"/>
      <c r="E58" s="158"/>
      <c r="F58" s="158"/>
      <c r="G58" s="158"/>
      <c r="H58" s="158"/>
      <c r="I58" s="158"/>
      <c r="J58" s="149">
        <f>SUM(C58:I58)</f>
        <v>0</v>
      </c>
    </row>
    <row r="59" spans="1:10" ht="12.75">
      <c r="A59" s="144" t="str">
        <f>"Скорректированный остаток "&amp;"на 31.12."&amp;Баланс!G7&amp;" "</f>
        <v>Скорректированный остаток на 31.12.2018 </v>
      </c>
      <c r="B59" s="93">
        <v>140</v>
      </c>
      <c r="C59" s="148">
        <f>SUM(C56:C58)</f>
        <v>1288</v>
      </c>
      <c r="D59" s="151">
        <f>D58+D57-D56</f>
        <v>0</v>
      </c>
      <c r="E59" s="151">
        <f>E58+E57-E56</f>
        <v>0</v>
      </c>
      <c r="F59" s="148">
        <f>SUM(F56:F58)</f>
        <v>0</v>
      </c>
      <c r="G59" s="148">
        <f>SUM(G56:G58)</f>
        <v>5856</v>
      </c>
      <c r="H59" s="148">
        <f>SUM(H56:H58)</f>
        <v>-1429</v>
      </c>
      <c r="I59" s="148">
        <f>SUM(I56:I58)</f>
        <v>0</v>
      </c>
      <c r="J59" s="149">
        <f>J56+J57+J58</f>
        <v>5715</v>
      </c>
    </row>
    <row r="60" spans="1:10" ht="12.75">
      <c r="A60" s="145" t="str">
        <f>"За"&amp;" "&amp;LOWER(TEXT(Баланс!G6,"ММММ"))&amp;" "&amp;"-"&amp;" "&amp;LOWER(TEXT(Баланс!I6,"ММММ"))&amp;" "&amp;TEXT(Баланс!I6,"ГГГГ")&amp;" "&amp;"г."</f>
        <v>За январь - декабрь 2019 г.</v>
      </c>
      <c r="B60" s="220">
        <v>150</v>
      </c>
      <c r="C60" s="246">
        <f>C62+C64+C65+C69+C70+C71+C72+C73+C74</f>
        <v>1096</v>
      </c>
      <c r="D60" s="246">
        <f aca="true" t="shared" si="5" ref="D60:J60">D62+D64+D65+D69+D70+D71+D72+D73+D74</f>
        <v>0</v>
      </c>
      <c r="E60" s="246">
        <f t="shared" si="5"/>
        <v>0</v>
      </c>
      <c r="F60" s="246">
        <f t="shared" si="5"/>
        <v>0</v>
      </c>
      <c r="G60" s="246">
        <f t="shared" si="5"/>
        <v>266</v>
      </c>
      <c r="H60" s="246">
        <f t="shared" si="5"/>
        <v>698</v>
      </c>
      <c r="I60" s="246">
        <f t="shared" si="5"/>
        <v>0</v>
      </c>
      <c r="J60" s="239">
        <f t="shared" si="5"/>
        <v>2060</v>
      </c>
    </row>
    <row r="61" spans="1:10" ht="12.75">
      <c r="A61" s="95" t="s">
        <v>117</v>
      </c>
      <c r="B61" s="221"/>
      <c r="C61" s="247"/>
      <c r="D61" s="247"/>
      <c r="E61" s="247"/>
      <c r="F61" s="247"/>
      <c r="G61" s="247"/>
      <c r="H61" s="247"/>
      <c r="I61" s="247"/>
      <c r="J61" s="240"/>
    </row>
    <row r="62" spans="1:10" ht="12.75">
      <c r="A62" s="94" t="s">
        <v>170</v>
      </c>
      <c r="B62" s="220">
        <v>151</v>
      </c>
      <c r="C62" s="211"/>
      <c r="D62" s="211"/>
      <c r="E62" s="211"/>
      <c r="F62" s="211"/>
      <c r="G62" s="211"/>
      <c r="H62" s="211">
        <v>698</v>
      </c>
      <c r="I62" s="211"/>
      <c r="J62" s="239">
        <f>SUM(C62:I63)</f>
        <v>698</v>
      </c>
    </row>
    <row r="63" spans="1:10" ht="12.75">
      <c r="A63" s="95" t="s">
        <v>118</v>
      </c>
      <c r="B63" s="221"/>
      <c r="C63" s="212"/>
      <c r="D63" s="212"/>
      <c r="E63" s="212"/>
      <c r="F63" s="212"/>
      <c r="G63" s="212"/>
      <c r="H63" s="212"/>
      <c r="I63" s="212"/>
      <c r="J63" s="240"/>
    </row>
    <row r="64" spans="1:10" ht="12.75">
      <c r="A64" s="91" t="s">
        <v>119</v>
      </c>
      <c r="B64" s="93">
        <v>152</v>
      </c>
      <c r="C64" s="158"/>
      <c r="D64" s="158"/>
      <c r="E64" s="158"/>
      <c r="F64" s="158"/>
      <c r="G64" s="158"/>
      <c r="H64" s="158"/>
      <c r="I64" s="158"/>
      <c r="J64" s="149">
        <f aca="true" t="shared" si="6" ref="J64:J74">SUM(C64:I64)</f>
        <v>0</v>
      </c>
    </row>
    <row r="65" spans="1:10" ht="25.5">
      <c r="A65" s="91" t="s">
        <v>120</v>
      </c>
      <c r="B65" s="93">
        <v>153</v>
      </c>
      <c r="C65" s="158"/>
      <c r="D65" s="158"/>
      <c r="E65" s="158"/>
      <c r="F65" s="158"/>
      <c r="G65" s="158"/>
      <c r="H65" s="158"/>
      <c r="I65" s="158"/>
      <c r="J65" s="149">
        <f t="shared" si="6"/>
        <v>0</v>
      </c>
    </row>
    <row r="66" spans="1:10" ht="12.75">
      <c r="A66" s="126"/>
      <c r="B66" s="129"/>
      <c r="C66" s="130"/>
      <c r="D66" s="130"/>
      <c r="E66" s="130"/>
      <c r="F66" s="130"/>
      <c r="G66" s="130"/>
      <c r="H66" s="241" t="s">
        <v>808</v>
      </c>
      <c r="I66" s="241"/>
      <c r="J66" s="241"/>
    </row>
    <row r="67" spans="1:10" ht="76.5">
      <c r="A67" s="122" t="s">
        <v>84</v>
      </c>
      <c r="B67" s="122" t="s">
        <v>12</v>
      </c>
      <c r="C67" s="122" t="s">
        <v>45</v>
      </c>
      <c r="D67" s="122" t="s">
        <v>680</v>
      </c>
      <c r="E67" s="122" t="s">
        <v>679</v>
      </c>
      <c r="F67" s="122" t="s">
        <v>678</v>
      </c>
      <c r="G67" s="122" t="s">
        <v>677</v>
      </c>
      <c r="H67" s="81" t="s">
        <v>676</v>
      </c>
      <c r="I67" s="81" t="s">
        <v>134</v>
      </c>
      <c r="J67" s="81" t="s">
        <v>114</v>
      </c>
    </row>
    <row r="68" spans="1:10" ht="12.75">
      <c r="A68" s="93">
        <v>1</v>
      </c>
      <c r="B68" s="93">
        <v>2</v>
      </c>
      <c r="C68" s="93">
        <v>3</v>
      </c>
      <c r="D68" s="93">
        <v>4</v>
      </c>
      <c r="E68" s="93">
        <v>5</v>
      </c>
      <c r="F68" s="93">
        <v>6</v>
      </c>
      <c r="G68" s="93">
        <v>7</v>
      </c>
      <c r="H68" s="93">
        <v>8</v>
      </c>
      <c r="I68" s="93">
        <v>9</v>
      </c>
      <c r="J68" s="93">
        <v>10</v>
      </c>
    </row>
    <row r="69" spans="1:10" ht="12.75">
      <c r="A69" s="91" t="s">
        <v>121</v>
      </c>
      <c r="B69" s="93">
        <v>154</v>
      </c>
      <c r="C69" s="158"/>
      <c r="D69" s="158"/>
      <c r="E69" s="158"/>
      <c r="F69" s="158"/>
      <c r="G69" s="158"/>
      <c r="H69" s="158"/>
      <c r="I69" s="158"/>
      <c r="J69" s="149">
        <f t="shared" si="6"/>
        <v>0</v>
      </c>
    </row>
    <row r="70" spans="1:10" ht="12.75">
      <c r="A70" s="91" t="s">
        <v>122</v>
      </c>
      <c r="B70" s="93">
        <v>155</v>
      </c>
      <c r="C70" s="158"/>
      <c r="D70" s="158"/>
      <c r="E70" s="158"/>
      <c r="F70" s="158"/>
      <c r="G70" s="158"/>
      <c r="H70" s="158"/>
      <c r="I70" s="158"/>
      <c r="J70" s="149">
        <f t="shared" si="6"/>
        <v>0</v>
      </c>
    </row>
    <row r="71" spans="1:10" ht="25.5">
      <c r="A71" s="116" t="s">
        <v>123</v>
      </c>
      <c r="B71" s="93">
        <v>156</v>
      </c>
      <c r="C71" s="158"/>
      <c r="D71" s="158"/>
      <c r="E71" s="158"/>
      <c r="F71" s="158"/>
      <c r="G71" s="158"/>
      <c r="H71" s="158"/>
      <c r="I71" s="158"/>
      <c r="J71" s="149">
        <f t="shared" si="6"/>
        <v>0</v>
      </c>
    </row>
    <row r="72" spans="1:10" ht="12.75">
      <c r="A72" s="91" t="s">
        <v>124</v>
      </c>
      <c r="B72" s="93">
        <v>157</v>
      </c>
      <c r="C72" s="158">
        <v>1096</v>
      </c>
      <c r="D72" s="158"/>
      <c r="E72" s="158"/>
      <c r="F72" s="158"/>
      <c r="G72" s="158">
        <v>266</v>
      </c>
      <c r="H72" s="158"/>
      <c r="I72" s="158"/>
      <c r="J72" s="149">
        <f t="shared" si="6"/>
        <v>1362</v>
      </c>
    </row>
    <row r="73" spans="1:10" ht="12.75">
      <c r="A73" s="91"/>
      <c r="B73" s="93">
        <v>158</v>
      </c>
      <c r="C73" s="158"/>
      <c r="D73" s="158"/>
      <c r="E73" s="158"/>
      <c r="F73" s="158"/>
      <c r="G73" s="158"/>
      <c r="H73" s="158"/>
      <c r="I73" s="158"/>
      <c r="J73" s="149">
        <f t="shared" si="6"/>
        <v>0</v>
      </c>
    </row>
    <row r="74" spans="1:10" ht="12.75">
      <c r="A74" s="91"/>
      <c r="B74" s="93">
        <v>159</v>
      </c>
      <c r="C74" s="158"/>
      <c r="D74" s="158"/>
      <c r="E74" s="158"/>
      <c r="F74" s="158"/>
      <c r="G74" s="158"/>
      <c r="H74" s="158"/>
      <c r="I74" s="158"/>
      <c r="J74" s="149">
        <f t="shared" si="6"/>
        <v>0</v>
      </c>
    </row>
    <row r="75" spans="1:10" ht="25.5">
      <c r="A75" s="91" t="s">
        <v>125</v>
      </c>
      <c r="B75" s="93">
        <v>160</v>
      </c>
      <c r="C75" s="148">
        <f aca="true" t="shared" si="7" ref="C75:J75">C76+C78+C79+C80+C81+C82+C83+C84+C85</f>
        <v>0</v>
      </c>
      <c r="D75" s="148">
        <f t="shared" si="7"/>
        <v>0</v>
      </c>
      <c r="E75" s="148">
        <f t="shared" si="7"/>
        <v>0</v>
      </c>
      <c r="F75" s="148">
        <f t="shared" si="7"/>
        <v>0</v>
      </c>
      <c r="G75" s="148">
        <f t="shared" si="7"/>
        <v>0</v>
      </c>
      <c r="H75" s="148">
        <f t="shared" si="7"/>
        <v>-329</v>
      </c>
      <c r="I75" s="148">
        <f t="shared" si="7"/>
        <v>0</v>
      </c>
      <c r="J75" s="149">
        <f t="shared" si="7"/>
        <v>-329</v>
      </c>
    </row>
    <row r="76" spans="1:10" ht="12.75">
      <c r="A76" s="94" t="s">
        <v>170</v>
      </c>
      <c r="B76" s="220">
        <v>161</v>
      </c>
      <c r="C76" s="211"/>
      <c r="D76" s="211"/>
      <c r="E76" s="211"/>
      <c r="F76" s="211"/>
      <c r="G76" s="211"/>
      <c r="H76" s="211"/>
      <c r="I76" s="211"/>
      <c r="J76" s="239">
        <f>SUM(C76:I77)</f>
        <v>0</v>
      </c>
    </row>
    <row r="77" spans="1:10" ht="12.75">
      <c r="A77" s="95" t="s">
        <v>126</v>
      </c>
      <c r="B77" s="221"/>
      <c r="C77" s="212"/>
      <c r="D77" s="212"/>
      <c r="E77" s="212"/>
      <c r="F77" s="212"/>
      <c r="G77" s="212"/>
      <c r="H77" s="212"/>
      <c r="I77" s="212"/>
      <c r="J77" s="240"/>
    </row>
    <row r="78" spans="1:10" ht="12.75">
      <c r="A78" s="91" t="s">
        <v>119</v>
      </c>
      <c r="B78" s="93">
        <v>162</v>
      </c>
      <c r="C78" s="158"/>
      <c r="D78" s="158"/>
      <c r="E78" s="158"/>
      <c r="F78" s="158"/>
      <c r="G78" s="158"/>
      <c r="H78" s="158"/>
      <c r="I78" s="158"/>
      <c r="J78" s="149">
        <f aca="true" t="shared" si="8" ref="J78:J88">SUM(C78:I78)</f>
        <v>0</v>
      </c>
    </row>
    <row r="79" spans="1:10" ht="25.5">
      <c r="A79" s="91" t="s">
        <v>127</v>
      </c>
      <c r="B79" s="93">
        <v>163</v>
      </c>
      <c r="C79" s="158"/>
      <c r="D79" s="158"/>
      <c r="E79" s="158"/>
      <c r="F79" s="158"/>
      <c r="G79" s="158"/>
      <c r="H79" s="158"/>
      <c r="I79" s="158"/>
      <c r="J79" s="149">
        <f t="shared" si="8"/>
        <v>0</v>
      </c>
    </row>
    <row r="80" spans="1:10" ht="25.5">
      <c r="A80" s="91" t="s">
        <v>128</v>
      </c>
      <c r="B80" s="93">
        <v>164</v>
      </c>
      <c r="C80" s="158"/>
      <c r="D80" s="158"/>
      <c r="E80" s="158"/>
      <c r="F80" s="158"/>
      <c r="G80" s="158"/>
      <c r="H80" s="158"/>
      <c r="I80" s="158"/>
      <c r="J80" s="149">
        <f t="shared" si="8"/>
        <v>0</v>
      </c>
    </row>
    <row r="81" spans="1:10" ht="12.75">
      <c r="A81" s="91" t="s">
        <v>129</v>
      </c>
      <c r="B81" s="93">
        <v>165</v>
      </c>
      <c r="C81" s="158"/>
      <c r="D81" s="158"/>
      <c r="E81" s="158"/>
      <c r="F81" s="158"/>
      <c r="G81" s="158"/>
      <c r="H81" s="158"/>
      <c r="I81" s="158"/>
      <c r="J81" s="149">
        <f t="shared" si="8"/>
        <v>0</v>
      </c>
    </row>
    <row r="82" spans="1:10" ht="25.5">
      <c r="A82" s="91" t="s">
        <v>130</v>
      </c>
      <c r="B82" s="93">
        <v>166</v>
      </c>
      <c r="C82" s="158"/>
      <c r="D82" s="158"/>
      <c r="E82" s="158"/>
      <c r="F82" s="158"/>
      <c r="G82" s="158"/>
      <c r="H82" s="158"/>
      <c r="I82" s="158"/>
      <c r="J82" s="149">
        <f t="shared" si="8"/>
        <v>0</v>
      </c>
    </row>
    <row r="83" spans="1:10" ht="12.75">
      <c r="A83" s="91" t="s">
        <v>124</v>
      </c>
      <c r="B83" s="93">
        <v>167</v>
      </c>
      <c r="C83" s="158"/>
      <c r="D83" s="158"/>
      <c r="E83" s="158"/>
      <c r="F83" s="158"/>
      <c r="G83" s="158"/>
      <c r="H83" s="158">
        <v>-305</v>
      </c>
      <c r="I83" s="158"/>
      <c r="J83" s="149">
        <f t="shared" si="8"/>
        <v>-305</v>
      </c>
    </row>
    <row r="84" spans="1:10" ht="12.75">
      <c r="A84" s="91" t="s">
        <v>864</v>
      </c>
      <c r="B84" s="93">
        <v>168</v>
      </c>
      <c r="C84" s="158"/>
      <c r="D84" s="158"/>
      <c r="E84" s="158"/>
      <c r="F84" s="158"/>
      <c r="G84" s="158"/>
      <c r="H84" s="158">
        <v>-24</v>
      </c>
      <c r="I84" s="158"/>
      <c r="J84" s="149">
        <f t="shared" si="8"/>
        <v>-24</v>
      </c>
    </row>
    <row r="85" spans="1:10" ht="12.75">
      <c r="A85" s="91"/>
      <c r="B85" s="93">
        <v>169</v>
      </c>
      <c r="C85" s="158"/>
      <c r="D85" s="158"/>
      <c r="E85" s="158"/>
      <c r="F85" s="158"/>
      <c r="G85" s="158"/>
      <c r="H85" s="158"/>
      <c r="I85" s="158"/>
      <c r="J85" s="149">
        <f t="shared" si="8"/>
        <v>0</v>
      </c>
    </row>
    <row r="86" spans="1:10" ht="12.75">
      <c r="A86" s="91" t="s">
        <v>131</v>
      </c>
      <c r="B86" s="93">
        <v>170</v>
      </c>
      <c r="C86" s="158"/>
      <c r="D86" s="158"/>
      <c r="E86" s="158"/>
      <c r="F86" s="158"/>
      <c r="G86" s="158"/>
      <c r="H86" s="158"/>
      <c r="I86" s="158"/>
      <c r="J86" s="149">
        <f t="shared" si="8"/>
        <v>0</v>
      </c>
    </row>
    <row r="87" spans="1:10" ht="12.75">
      <c r="A87" s="91" t="s">
        <v>132</v>
      </c>
      <c r="B87" s="93">
        <v>180</v>
      </c>
      <c r="C87" s="158"/>
      <c r="D87" s="158"/>
      <c r="E87" s="158"/>
      <c r="F87" s="158"/>
      <c r="G87" s="158"/>
      <c r="H87" s="158"/>
      <c r="I87" s="158"/>
      <c r="J87" s="149">
        <f t="shared" si="8"/>
        <v>0</v>
      </c>
    </row>
    <row r="88" spans="1:10" ht="12.75">
      <c r="A88" s="91" t="s">
        <v>133</v>
      </c>
      <c r="B88" s="93">
        <v>190</v>
      </c>
      <c r="C88" s="158"/>
      <c r="D88" s="158"/>
      <c r="E88" s="158"/>
      <c r="F88" s="158"/>
      <c r="G88" s="158"/>
      <c r="H88" s="158"/>
      <c r="I88" s="158"/>
      <c r="J88" s="149">
        <f t="shared" si="8"/>
        <v>0</v>
      </c>
    </row>
    <row r="89" spans="1:10" ht="12.75">
      <c r="A89" s="144" t="str">
        <f>"Остаток на"&amp;" "&amp;TEXT(Баланс!I6,"Д[$-FC19].ММ.ГГГГ")&amp;" "</f>
        <v>Остаток на 31.12.2019 </v>
      </c>
      <c r="B89" s="93">
        <v>200</v>
      </c>
      <c r="C89" s="148">
        <f>SUM(C59+C60+C75+C86+C87+C88)</f>
        <v>2384</v>
      </c>
      <c r="D89" s="148">
        <f>SUM(-D59+D60+D75+D86+D87+D88)</f>
        <v>0</v>
      </c>
      <c r="E89" s="148">
        <f>SUM(-E59+E60+E75+E86+E87+E88)</f>
        <v>0</v>
      </c>
      <c r="F89" s="148">
        <f>SUM(F59+F60+F75+F86+F87+F88)</f>
        <v>0</v>
      </c>
      <c r="G89" s="148">
        <f>SUM(G59+G60+G75+G86+G87+G88)</f>
        <v>6122</v>
      </c>
      <c r="H89" s="148">
        <f>SUM(H59+H60+H75+H86+H87+H88)</f>
        <v>-1060</v>
      </c>
      <c r="I89" s="148">
        <f>SUM(I59+I60+I75+I86+I87+I88)</f>
        <v>0</v>
      </c>
      <c r="J89" s="149">
        <f>SUM(J59+J60+J75+J86+J87+J88)</f>
        <v>7446</v>
      </c>
    </row>
    <row r="90" spans="2:10" ht="8.25" customHeight="1">
      <c r="B90" s="88"/>
      <c r="C90" s="88"/>
      <c r="D90" s="88"/>
      <c r="E90" s="88"/>
      <c r="F90" s="88"/>
      <c r="G90" s="88"/>
      <c r="H90" s="88"/>
      <c r="I90" s="88"/>
      <c r="J90" s="88"/>
    </row>
    <row r="91" spans="1:10" ht="18" customHeight="1">
      <c r="A91" s="86" t="s">
        <v>77</v>
      </c>
      <c r="B91" s="88"/>
      <c r="C91" s="88"/>
      <c r="D91" s="88"/>
      <c r="E91" s="88"/>
      <c r="F91" s="88"/>
      <c r="G91" s="88"/>
      <c r="H91" s="253" t="str">
        <f>Баланс!C99</f>
        <v>Радаман С.В.</v>
      </c>
      <c r="I91" s="253"/>
      <c r="J91" s="253"/>
    </row>
    <row r="92" spans="1:10" ht="12.75">
      <c r="A92" s="87" t="s">
        <v>112</v>
      </c>
      <c r="B92" s="119"/>
      <c r="C92" s="88"/>
      <c r="D92" s="88"/>
      <c r="E92" s="88"/>
      <c r="F92" s="88"/>
      <c r="G92" s="88"/>
      <c r="H92" s="254" t="s">
        <v>78</v>
      </c>
      <c r="I92" s="254"/>
      <c r="J92" s="254"/>
    </row>
    <row r="93" spans="1:10" ht="12.75">
      <c r="A93" s="87" t="s">
        <v>79</v>
      </c>
      <c r="B93" s="119"/>
      <c r="C93" s="88"/>
      <c r="D93" s="88"/>
      <c r="E93" s="88"/>
      <c r="F93" s="88"/>
      <c r="G93" s="88"/>
      <c r="H93" s="231" t="s">
        <v>865</v>
      </c>
      <c r="I93" s="231"/>
      <c r="J93" s="231"/>
    </row>
    <row r="94" spans="1:10" ht="12.75">
      <c r="A94" s="96" t="s">
        <v>135</v>
      </c>
      <c r="B94" s="87"/>
      <c r="C94" s="88"/>
      <c r="D94" s="88"/>
      <c r="E94" s="88"/>
      <c r="F94" s="88"/>
      <c r="G94" s="88"/>
      <c r="H94" s="224" t="s">
        <v>78</v>
      </c>
      <c r="I94" s="224"/>
      <c r="J94" s="224"/>
    </row>
    <row r="95" spans="1:10" ht="12.75">
      <c r="A95" s="88"/>
      <c r="B95" s="88"/>
      <c r="C95" s="88"/>
      <c r="D95" s="88"/>
      <c r="E95" s="88"/>
      <c r="F95" s="88"/>
      <c r="G95" s="88"/>
      <c r="H95" s="88"/>
      <c r="I95" s="88"/>
      <c r="J95" s="88"/>
    </row>
    <row r="96" spans="1:10" ht="12.75">
      <c r="A96" s="174"/>
      <c r="B96" s="88"/>
      <c r="C96" s="88"/>
      <c r="D96" s="88"/>
      <c r="E96" s="88"/>
      <c r="F96" s="88"/>
      <c r="G96" s="88"/>
      <c r="H96" s="88"/>
      <c r="I96" s="88"/>
      <c r="J96" s="88"/>
    </row>
    <row r="97" spans="1:10" ht="12.75">
      <c r="A97" s="88"/>
      <c r="B97" s="88"/>
      <c r="C97" s="88"/>
      <c r="D97" s="88"/>
      <c r="E97" s="88"/>
      <c r="F97" s="88"/>
      <c r="G97" s="88"/>
      <c r="H97" s="88"/>
      <c r="I97" s="88"/>
      <c r="J97" s="88"/>
    </row>
    <row r="98" spans="1:10" ht="12.75">
      <c r="A98" s="88"/>
      <c r="B98" s="88"/>
      <c r="C98" s="88"/>
      <c r="D98" s="88"/>
      <c r="E98" s="88"/>
      <c r="F98" s="88"/>
      <c r="G98" s="88"/>
      <c r="H98" s="88"/>
      <c r="I98" s="88"/>
      <c r="J98" s="88"/>
    </row>
    <row r="99" spans="1:10" ht="12.75">
      <c r="A99" s="88"/>
      <c r="B99" s="88"/>
      <c r="C99" s="88"/>
      <c r="D99" s="88"/>
      <c r="E99" s="88"/>
      <c r="F99" s="88"/>
      <c r="G99" s="88"/>
      <c r="H99" s="88"/>
      <c r="I99" s="88"/>
      <c r="J99" s="88"/>
    </row>
    <row r="100" spans="1:10" ht="12.75">
      <c r="A100" s="88"/>
      <c r="B100" s="88"/>
      <c r="C100" s="88"/>
      <c r="D100" s="88"/>
      <c r="E100" s="88"/>
      <c r="F100" s="88"/>
      <c r="G100" s="88"/>
      <c r="H100" s="88"/>
      <c r="I100" s="88"/>
      <c r="J100" s="88"/>
    </row>
    <row r="101" spans="1:10" ht="12.75">
      <c r="A101" s="88"/>
      <c r="B101" s="88"/>
      <c r="C101" s="88"/>
      <c r="D101" s="88"/>
      <c r="E101" s="88"/>
      <c r="F101" s="88"/>
      <c r="G101" s="88"/>
      <c r="H101" s="88"/>
      <c r="I101" s="88"/>
      <c r="J101" s="88"/>
    </row>
    <row r="102" spans="1:10" ht="12.75">
      <c r="A102" s="88"/>
      <c r="B102" s="88"/>
      <c r="C102" s="88"/>
      <c r="D102" s="88"/>
      <c r="E102" s="88"/>
      <c r="F102" s="88"/>
      <c r="G102" s="88"/>
      <c r="H102" s="88"/>
      <c r="I102" s="88"/>
      <c r="J102" s="88"/>
    </row>
    <row r="103" spans="1:10" ht="12.75">
      <c r="A103" s="88"/>
      <c r="B103" s="88"/>
      <c r="C103" s="88"/>
      <c r="D103" s="88"/>
      <c r="E103" s="88"/>
      <c r="F103" s="88"/>
      <c r="G103" s="88"/>
      <c r="H103" s="88"/>
      <c r="I103" s="88"/>
      <c r="J103" s="88"/>
    </row>
    <row r="104" spans="1:10" ht="12.75">
      <c r="A104" s="88"/>
      <c r="B104" s="88"/>
      <c r="C104" s="88"/>
      <c r="D104" s="88"/>
      <c r="E104" s="88"/>
      <c r="F104" s="88"/>
      <c r="G104" s="88"/>
      <c r="H104" s="88"/>
      <c r="I104" s="88"/>
      <c r="J104" s="88"/>
    </row>
    <row r="105" spans="1:10" ht="12.75">
      <c r="A105" s="88"/>
      <c r="B105" s="88"/>
      <c r="C105" s="88"/>
      <c r="D105" s="88"/>
      <c r="E105" s="88"/>
      <c r="F105" s="88"/>
      <c r="G105" s="88"/>
      <c r="H105" s="88"/>
      <c r="I105" s="88"/>
      <c r="J105" s="88"/>
    </row>
    <row r="106" spans="1:10" ht="12.75">
      <c r="A106" s="88"/>
      <c r="B106" s="88"/>
      <c r="C106" s="88"/>
      <c r="D106" s="88"/>
      <c r="E106" s="88"/>
      <c r="F106" s="88"/>
      <c r="G106" s="88"/>
      <c r="H106" s="88"/>
      <c r="I106" s="88"/>
      <c r="J106" s="88"/>
    </row>
    <row r="107" spans="1:10" ht="12.75">
      <c r="A107" s="88"/>
      <c r="B107" s="88"/>
      <c r="C107" s="88"/>
      <c r="D107" s="88"/>
      <c r="E107" s="88"/>
      <c r="F107" s="88"/>
      <c r="G107" s="88"/>
      <c r="H107" s="88"/>
      <c r="I107" s="88"/>
      <c r="J107" s="88"/>
    </row>
  </sheetData>
  <sheetProtection/>
  <mergeCells count="72">
    <mergeCell ref="H91:J91"/>
    <mergeCell ref="E26:E27"/>
    <mergeCell ref="C26:C27"/>
    <mergeCell ref="H94:J94"/>
    <mergeCell ref="H93:J93"/>
    <mergeCell ref="H92:J92"/>
    <mergeCell ref="G42:G43"/>
    <mergeCell ref="H28:H29"/>
    <mergeCell ref="J28:J29"/>
    <mergeCell ref="C42:C43"/>
    <mergeCell ref="B14:I14"/>
    <mergeCell ref="B15:I15"/>
    <mergeCell ref="B16:I16"/>
    <mergeCell ref="F26:F27"/>
    <mergeCell ref="B17:I17"/>
    <mergeCell ref="B18:I18"/>
    <mergeCell ref="I26:I27"/>
    <mergeCell ref="B26:B27"/>
    <mergeCell ref="E42:E43"/>
    <mergeCell ref="H26:H27"/>
    <mergeCell ref="G26:G27"/>
    <mergeCell ref="G28:G29"/>
    <mergeCell ref="D26:D27"/>
    <mergeCell ref="H35:J35"/>
    <mergeCell ref="H42:H43"/>
    <mergeCell ref="D76:D77"/>
    <mergeCell ref="E76:E77"/>
    <mergeCell ref="F76:F77"/>
    <mergeCell ref="J26:J27"/>
    <mergeCell ref="J42:J43"/>
    <mergeCell ref="I28:I29"/>
    <mergeCell ref="F42:F43"/>
    <mergeCell ref="E60:E61"/>
    <mergeCell ref="F60:F61"/>
    <mergeCell ref="G62:G63"/>
    <mergeCell ref="C28:C29"/>
    <mergeCell ref="D28:D29"/>
    <mergeCell ref="E28:E29"/>
    <mergeCell ref="F28:F29"/>
    <mergeCell ref="B62:B63"/>
    <mergeCell ref="C62:C63"/>
    <mergeCell ref="D62:D63"/>
    <mergeCell ref="E62:E63"/>
    <mergeCell ref="F62:F63"/>
    <mergeCell ref="D42:D43"/>
    <mergeCell ref="G60:G61"/>
    <mergeCell ref="H60:H61"/>
    <mergeCell ref="A8:J8"/>
    <mergeCell ref="B12:I12"/>
    <mergeCell ref="A10:J10"/>
    <mergeCell ref="I60:I61"/>
    <mergeCell ref="I42:I43"/>
    <mergeCell ref="J60:J61"/>
    <mergeCell ref="D60:D61"/>
    <mergeCell ref="B28:B29"/>
    <mergeCell ref="A7:J7"/>
    <mergeCell ref="A1:A6"/>
    <mergeCell ref="G76:G77"/>
    <mergeCell ref="B76:B77"/>
    <mergeCell ref="C76:C77"/>
    <mergeCell ref="B13:I13"/>
    <mergeCell ref="B60:B61"/>
    <mergeCell ref="C60:C61"/>
    <mergeCell ref="B42:B43"/>
    <mergeCell ref="H1:J5"/>
    <mergeCell ref="H62:H63"/>
    <mergeCell ref="I76:I77"/>
    <mergeCell ref="J76:J77"/>
    <mergeCell ref="I62:I63"/>
    <mergeCell ref="J62:J63"/>
    <mergeCell ref="H76:H77"/>
    <mergeCell ref="H66:J66"/>
  </mergeCells>
  <printOptions/>
  <pageMargins left="0.7086614173228347" right="0.7086614173228347" top="0.7480314960629921" bottom="0.7480314960629921" header="0.31496062992125984" footer="0.31496062992125984"/>
  <pageSetup horizontalDpi="180" verticalDpi="180" orientation="landscape"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Лист4">
    <tabColor rgb="FF92D050"/>
  </sheetPr>
  <dimension ref="A1:D91"/>
  <sheetViews>
    <sheetView showGridLines="0" workbookViewId="0" topLeftCell="A10">
      <selection activeCell="A80" sqref="A80"/>
    </sheetView>
  </sheetViews>
  <sheetFormatPr defaultColWidth="9.140625" defaultRowHeight="15"/>
  <cols>
    <col min="1" max="1" width="55.7109375" style="89" customWidth="1"/>
    <col min="2" max="2" width="9.140625" style="89" customWidth="1"/>
    <col min="3" max="3" width="10.8515625" style="89" customWidth="1"/>
    <col min="4" max="4" width="11.00390625" style="89" customWidth="1"/>
    <col min="5" max="16384" width="9.140625" style="89" customWidth="1"/>
  </cols>
  <sheetData>
    <row r="1" spans="1:4" ht="12.75">
      <c r="A1" s="243"/>
      <c r="B1" s="193" t="s">
        <v>831</v>
      </c>
      <c r="C1" s="193"/>
      <c r="D1" s="193"/>
    </row>
    <row r="2" spans="1:4" ht="12.75" customHeight="1">
      <c r="A2" s="243"/>
      <c r="B2" s="193"/>
      <c r="C2" s="193"/>
      <c r="D2" s="193"/>
    </row>
    <row r="3" spans="1:4" ht="12.75" customHeight="1">
      <c r="A3" s="243"/>
      <c r="B3" s="193"/>
      <c r="C3" s="193"/>
      <c r="D3" s="193"/>
    </row>
    <row r="4" spans="1:4" ht="12.75" customHeight="1">
      <c r="A4" s="243"/>
      <c r="B4" s="193"/>
      <c r="C4" s="193"/>
      <c r="D4" s="193"/>
    </row>
    <row r="5" spans="1:4" ht="12.75" customHeight="1">
      <c r="A5" s="243"/>
      <c r="B5" s="193"/>
      <c r="C5" s="193"/>
      <c r="D5" s="193"/>
    </row>
    <row r="6" spans="1:4" ht="12.75">
      <c r="A6" s="88"/>
      <c r="B6" s="88"/>
      <c r="C6" s="88"/>
      <c r="D6" s="146" t="s">
        <v>828</v>
      </c>
    </row>
    <row r="7" spans="1:4" ht="12.75">
      <c r="A7" s="199" t="s">
        <v>82</v>
      </c>
      <c r="B7" s="199"/>
      <c r="C7" s="199"/>
      <c r="D7" s="199"/>
    </row>
    <row r="8" spans="1:4" ht="12.75">
      <c r="A8" s="199" t="s">
        <v>136</v>
      </c>
      <c r="B8" s="199"/>
      <c r="C8" s="199"/>
      <c r="D8" s="199"/>
    </row>
    <row r="9" spans="1:4" ht="2.25" customHeight="1">
      <c r="A9" s="88"/>
      <c r="B9" s="88"/>
      <c r="C9" s="88"/>
      <c r="D9" s="88"/>
    </row>
    <row r="10" spans="1:4" ht="12.75">
      <c r="A10" s="251" t="str">
        <f>'Отчет о прибыли и убытках'!A9:D9</f>
        <v>за январь - декабрь 2019 г.</v>
      </c>
      <c r="B10" s="251"/>
      <c r="C10" s="251"/>
      <c r="D10" s="251"/>
    </row>
    <row r="11" spans="1:4" ht="3.75" customHeight="1">
      <c r="A11" s="90"/>
      <c r="B11" s="90"/>
      <c r="C11" s="90"/>
      <c r="D11" s="90"/>
    </row>
    <row r="12" spans="1:4" ht="12.75">
      <c r="A12" s="91" t="s">
        <v>1</v>
      </c>
      <c r="B12" s="244" t="str">
        <f>Баланс!B10</f>
        <v>ОАО "СМТ № 41" г. Сморгонь</v>
      </c>
      <c r="C12" s="257"/>
      <c r="D12" s="257"/>
    </row>
    <row r="13" spans="1:4" ht="12.75">
      <c r="A13" s="91" t="s">
        <v>2</v>
      </c>
      <c r="B13" s="244">
        <f>'Отчет об изменении собственного'!B13:I13</f>
        <v>500053294</v>
      </c>
      <c r="C13" s="255"/>
      <c r="D13" s="255"/>
    </row>
    <row r="14" spans="1:4" ht="12.75">
      <c r="A14" s="91" t="s">
        <v>3</v>
      </c>
      <c r="B14" s="244" t="str">
        <f>'Отчет об изменении собственного'!B14:I14</f>
        <v>Строительство</v>
      </c>
      <c r="C14" s="255"/>
      <c r="D14" s="255"/>
    </row>
    <row r="15" spans="1:4" ht="12.75">
      <c r="A15" s="91" t="s">
        <v>4</v>
      </c>
      <c r="B15" s="244" t="str">
        <f>'Отчет об изменении собственного'!B15:I15</f>
        <v>ОАО  </v>
      </c>
      <c r="C15" s="255"/>
      <c r="D15" s="255"/>
    </row>
    <row r="16" spans="1:4" ht="12.75">
      <c r="A16" s="91" t="s">
        <v>5</v>
      </c>
      <c r="B16" s="244" t="str">
        <f>'Отчет об изменении собственного'!B16:I16</f>
        <v>Комитет по архитектуре и строительстве Гродненской области</v>
      </c>
      <c r="C16" s="255"/>
      <c r="D16" s="255"/>
    </row>
    <row r="17" spans="1:4" ht="12.75">
      <c r="A17" s="91" t="s">
        <v>6</v>
      </c>
      <c r="B17" s="244" t="str">
        <f>'Отчет об изменении собственного'!B17:I17</f>
        <v>тыс. руб.</v>
      </c>
      <c r="C17" s="255"/>
      <c r="D17" s="255"/>
    </row>
    <row r="18" spans="1:4" ht="12.75">
      <c r="A18" s="91" t="s">
        <v>7</v>
      </c>
      <c r="B18" s="244" t="str">
        <f>'Отчет об изменении собственного'!B18:I18</f>
        <v>г. Сморгонь ул. Гагарина, 24</v>
      </c>
      <c r="C18" s="255"/>
      <c r="D18" s="255"/>
    </row>
    <row r="19" spans="1:4" ht="12.75">
      <c r="A19" s="88"/>
      <c r="B19" s="88"/>
      <c r="C19" s="88"/>
      <c r="D19" s="88"/>
    </row>
    <row r="20" spans="1:4" ht="37.5" customHeight="1">
      <c r="A20" s="81" t="s">
        <v>84</v>
      </c>
      <c r="B20" s="81" t="s">
        <v>12</v>
      </c>
      <c r="C20" s="162" t="str">
        <f>A10</f>
        <v>за январь - декабрь 2019 г.</v>
      </c>
      <c r="D20" s="162" t="str">
        <f>"за"&amp;" "&amp;LOWER(TEXT(Баланс!G6,"ММММ"))&amp;" "&amp;"-"&amp;" "&amp;LOWER(TEXT(Баланс!I6,"ММММ"))&amp;" "&amp;Баланс!G7&amp;" "&amp;"г."</f>
        <v>за январь - декабрь 2018 г.</v>
      </c>
    </row>
    <row r="21" spans="1:4" ht="12.75">
      <c r="A21" s="93">
        <v>1</v>
      </c>
      <c r="B21" s="93">
        <v>2</v>
      </c>
      <c r="C21" s="93">
        <v>3</v>
      </c>
      <c r="D21" s="93">
        <v>4</v>
      </c>
    </row>
    <row r="22" spans="1:4" ht="13.5" customHeight="1">
      <c r="A22" s="258" t="s">
        <v>137</v>
      </c>
      <c r="B22" s="259"/>
      <c r="C22" s="259"/>
      <c r="D22" s="260"/>
    </row>
    <row r="23" spans="1:4" ht="13.5" customHeight="1">
      <c r="A23" s="91" t="s">
        <v>138</v>
      </c>
      <c r="B23" s="120" t="s">
        <v>762</v>
      </c>
      <c r="C23" s="148">
        <f>C24+C26+C27+C28</f>
        <v>25805</v>
      </c>
      <c r="D23" s="148">
        <f>D24+D26+D27+D28</f>
        <v>17053</v>
      </c>
    </row>
    <row r="24" spans="1:4" ht="13.5" customHeight="1">
      <c r="A24" s="94" t="s">
        <v>170</v>
      </c>
      <c r="B24" s="248" t="s">
        <v>788</v>
      </c>
      <c r="C24" s="211">
        <v>17526</v>
      </c>
      <c r="D24" s="211">
        <v>16943</v>
      </c>
    </row>
    <row r="25" spans="1:4" ht="13.5" customHeight="1">
      <c r="A25" s="95" t="s">
        <v>139</v>
      </c>
      <c r="B25" s="249"/>
      <c r="C25" s="212"/>
      <c r="D25" s="212"/>
    </row>
    <row r="26" spans="1:4" ht="13.5" customHeight="1">
      <c r="A26" s="91" t="s">
        <v>140</v>
      </c>
      <c r="B26" s="120" t="s">
        <v>789</v>
      </c>
      <c r="C26" s="158"/>
      <c r="D26" s="158"/>
    </row>
    <row r="27" spans="1:4" ht="13.5" customHeight="1">
      <c r="A27" s="91" t="s">
        <v>141</v>
      </c>
      <c r="B27" s="120" t="s">
        <v>790</v>
      </c>
      <c r="C27" s="158"/>
      <c r="D27" s="158"/>
    </row>
    <row r="28" spans="1:4" ht="13.5" customHeight="1">
      <c r="A28" s="91" t="s">
        <v>142</v>
      </c>
      <c r="B28" s="120" t="s">
        <v>791</v>
      </c>
      <c r="C28" s="158">
        <v>8279</v>
      </c>
      <c r="D28" s="158">
        <v>110</v>
      </c>
    </row>
    <row r="29" spans="1:4" ht="13.5" customHeight="1">
      <c r="A29" s="91" t="s">
        <v>143</v>
      </c>
      <c r="B29" s="120" t="s">
        <v>763</v>
      </c>
      <c r="C29" s="151">
        <f>C30+C32+C33+C34</f>
        <v>22910</v>
      </c>
      <c r="D29" s="151">
        <f>D30+D32+D33+D34</f>
        <v>11077</v>
      </c>
    </row>
    <row r="30" spans="1:4" ht="13.5" customHeight="1">
      <c r="A30" s="94" t="s">
        <v>170</v>
      </c>
      <c r="B30" s="248" t="s">
        <v>792</v>
      </c>
      <c r="C30" s="226">
        <v>4902</v>
      </c>
      <c r="D30" s="226">
        <v>3494</v>
      </c>
    </row>
    <row r="31" spans="1:4" ht="13.5" customHeight="1">
      <c r="A31" s="95" t="s">
        <v>144</v>
      </c>
      <c r="B31" s="249"/>
      <c r="C31" s="227"/>
      <c r="D31" s="227"/>
    </row>
    <row r="32" spans="1:4" ht="13.5" customHeight="1">
      <c r="A32" s="91" t="s">
        <v>145</v>
      </c>
      <c r="B32" s="120" t="s">
        <v>793</v>
      </c>
      <c r="C32" s="159">
        <v>4066</v>
      </c>
      <c r="D32" s="159">
        <v>2567</v>
      </c>
    </row>
    <row r="33" spans="1:4" ht="13.5" customHeight="1">
      <c r="A33" s="91" t="s">
        <v>146</v>
      </c>
      <c r="B33" s="120" t="s">
        <v>794</v>
      </c>
      <c r="C33" s="159">
        <v>2854</v>
      </c>
      <c r="D33" s="159">
        <v>2058</v>
      </c>
    </row>
    <row r="34" spans="1:4" ht="13.5" customHeight="1">
      <c r="A34" s="91" t="s">
        <v>147</v>
      </c>
      <c r="B34" s="120" t="s">
        <v>795</v>
      </c>
      <c r="C34" s="159">
        <v>11088</v>
      </c>
      <c r="D34" s="159">
        <v>2958</v>
      </c>
    </row>
    <row r="35" spans="1:4" ht="13.5" customHeight="1">
      <c r="A35" s="116" t="s">
        <v>820</v>
      </c>
      <c r="B35" s="120" t="s">
        <v>764</v>
      </c>
      <c r="C35" s="148">
        <f>C23-C29</f>
        <v>2895</v>
      </c>
      <c r="D35" s="148">
        <f>D23-D29</f>
        <v>5976</v>
      </c>
    </row>
    <row r="36" spans="1:4" ht="13.5" customHeight="1">
      <c r="A36" s="258" t="s">
        <v>148</v>
      </c>
      <c r="B36" s="259"/>
      <c r="C36" s="259"/>
      <c r="D36" s="260"/>
    </row>
    <row r="37" spans="1:4" ht="13.5" customHeight="1">
      <c r="A37" s="91" t="s">
        <v>138</v>
      </c>
      <c r="B37" s="120" t="s">
        <v>765</v>
      </c>
      <c r="C37" s="148">
        <f>C38+C40+C41+C42+C43</f>
        <v>3265</v>
      </c>
      <c r="D37" s="148">
        <f>D38+D40+D41+D42+D43</f>
        <v>53</v>
      </c>
    </row>
    <row r="38" spans="1:4" ht="13.5" customHeight="1">
      <c r="A38" s="94" t="s">
        <v>170</v>
      </c>
      <c r="B38" s="248" t="s">
        <v>770</v>
      </c>
      <c r="C38" s="211">
        <v>3161</v>
      </c>
      <c r="D38" s="211">
        <v>7</v>
      </c>
    </row>
    <row r="39" spans="1:4" ht="30" customHeight="1">
      <c r="A39" s="95" t="s">
        <v>149</v>
      </c>
      <c r="B39" s="249"/>
      <c r="C39" s="212"/>
      <c r="D39" s="212"/>
    </row>
    <row r="40" spans="1:4" ht="13.5" customHeight="1">
      <c r="A40" s="91" t="s">
        <v>150</v>
      </c>
      <c r="B40" s="120" t="s">
        <v>771</v>
      </c>
      <c r="C40" s="158"/>
      <c r="D40" s="158"/>
    </row>
    <row r="41" spans="1:4" ht="13.5" customHeight="1">
      <c r="A41" s="116" t="s">
        <v>822</v>
      </c>
      <c r="B41" s="120" t="s">
        <v>772</v>
      </c>
      <c r="C41" s="158"/>
      <c r="D41" s="158"/>
    </row>
    <row r="42" spans="1:4" ht="14.25" customHeight="1">
      <c r="A42" s="91" t="s">
        <v>151</v>
      </c>
      <c r="B42" s="120" t="s">
        <v>773</v>
      </c>
      <c r="C42" s="158">
        <v>4</v>
      </c>
      <c r="D42" s="158">
        <v>5</v>
      </c>
    </row>
    <row r="43" spans="1:4" ht="14.25" customHeight="1">
      <c r="A43" s="91" t="s">
        <v>142</v>
      </c>
      <c r="B43" s="120" t="s">
        <v>774</v>
      </c>
      <c r="C43" s="158">
        <v>100</v>
      </c>
      <c r="D43" s="158">
        <v>41</v>
      </c>
    </row>
    <row r="44" spans="1:4" ht="13.5" customHeight="1">
      <c r="A44" s="91" t="s">
        <v>143</v>
      </c>
      <c r="B44" s="120" t="s">
        <v>766</v>
      </c>
      <c r="C44" s="151">
        <f>C45+C47+C48+C49</f>
        <v>545</v>
      </c>
      <c r="D44" s="151">
        <f>D45+D47+D48+D49</f>
        <v>225</v>
      </c>
    </row>
    <row r="45" spans="1:4" ht="12.75">
      <c r="A45" s="94" t="s">
        <v>170</v>
      </c>
      <c r="B45" s="248" t="s">
        <v>779</v>
      </c>
      <c r="C45" s="226">
        <v>545</v>
      </c>
      <c r="D45" s="226">
        <v>225</v>
      </c>
    </row>
    <row r="46" spans="1:4" ht="26.25" customHeight="1">
      <c r="A46" s="95" t="s">
        <v>152</v>
      </c>
      <c r="B46" s="249"/>
      <c r="C46" s="227"/>
      <c r="D46" s="227"/>
    </row>
    <row r="47" spans="1:4" ht="14.25" customHeight="1">
      <c r="A47" s="91" t="s">
        <v>153</v>
      </c>
      <c r="B47" s="120" t="s">
        <v>780</v>
      </c>
      <c r="C47" s="159"/>
      <c r="D47" s="159"/>
    </row>
    <row r="48" spans="1:4" ht="14.25" customHeight="1">
      <c r="A48" s="116" t="s">
        <v>823</v>
      </c>
      <c r="B48" s="120" t="s">
        <v>781</v>
      </c>
      <c r="C48" s="159"/>
      <c r="D48" s="159"/>
    </row>
    <row r="49" spans="1:4" ht="13.5" customHeight="1">
      <c r="A49" s="91" t="s">
        <v>154</v>
      </c>
      <c r="B49" s="120" t="s">
        <v>782</v>
      </c>
      <c r="C49" s="159"/>
      <c r="D49" s="159"/>
    </row>
    <row r="50" spans="1:4" ht="26.25" customHeight="1">
      <c r="A50" s="116" t="s">
        <v>821</v>
      </c>
      <c r="B50" s="120" t="s">
        <v>767</v>
      </c>
      <c r="C50" s="148">
        <f>C37-C44</f>
        <v>2720</v>
      </c>
      <c r="D50" s="148">
        <f>D37-D44</f>
        <v>-172</v>
      </c>
    </row>
    <row r="51" spans="1:4" ht="14.25" customHeight="1">
      <c r="A51" s="258" t="s">
        <v>155</v>
      </c>
      <c r="B51" s="259"/>
      <c r="C51" s="259"/>
      <c r="D51" s="260"/>
    </row>
    <row r="52" spans="1:4" ht="13.5" customHeight="1">
      <c r="A52" s="116" t="s">
        <v>138</v>
      </c>
      <c r="B52" s="120" t="s">
        <v>768</v>
      </c>
      <c r="C52" s="148">
        <f>C57+C59+C60+C61</f>
        <v>0</v>
      </c>
      <c r="D52" s="148">
        <f>D57+D59+D60+D61</f>
        <v>118</v>
      </c>
    </row>
    <row r="53" ht="4.5" customHeight="1"/>
    <row r="54" spans="1:4" ht="12.75">
      <c r="A54" s="126"/>
      <c r="B54" s="256" t="s">
        <v>807</v>
      </c>
      <c r="C54" s="256"/>
      <c r="D54" s="256"/>
    </row>
    <row r="55" spans="1:4" ht="39.75" customHeight="1">
      <c r="A55" s="81" t="s">
        <v>84</v>
      </c>
      <c r="B55" s="81" t="s">
        <v>12</v>
      </c>
      <c r="C55" s="162" t="str">
        <f>A10</f>
        <v>за январь - декабрь 2019 г.</v>
      </c>
      <c r="D55" s="162" t="str">
        <f>"за"&amp;" "&amp;LOWER(TEXT(Баланс!G6,"ММММ"))&amp;" "&amp;"-"&amp;" "&amp;LOWER(TEXT(Баланс!I6,"ММММ"))&amp;" "&amp;Баланс!G7&amp;" "&amp;"г."</f>
        <v>за январь - декабрь 2018 г.</v>
      </c>
    </row>
    <row r="56" spans="1:4" ht="12.75">
      <c r="A56" s="93">
        <v>1</v>
      </c>
      <c r="B56" s="93">
        <v>2</v>
      </c>
      <c r="C56" s="93">
        <v>3</v>
      </c>
      <c r="D56" s="93">
        <v>4</v>
      </c>
    </row>
    <row r="57" spans="1:4" ht="12.75">
      <c r="A57" s="94" t="s">
        <v>170</v>
      </c>
      <c r="B57" s="248" t="s">
        <v>796</v>
      </c>
      <c r="C57" s="211"/>
      <c r="D57" s="211">
        <v>118</v>
      </c>
    </row>
    <row r="58" spans="1:4" ht="12.75">
      <c r="A58" s="95" t="s">
        <v>156</v>
      </c>
      <c r="B58" s="249"/>
      <c r="C58" s="212"/>
      <c r="D58" s="212"/>
    </row>
    <row r="59" spans="1:4" ht="12.75">
      <c r="A59" s="91" t="s">
        <v>157</v>
      </c>
      <c r="B59" s="120" t="s">
        <v>797</v>
      </c>
      <c r="C59" s="158"/>
      <c r="D59" s="158"/>
    </row>
    <row r="60" spans="1:4" ht="16.5" customHeight="1">
      <c r="A60" s="91" t="s">
        <v>123</v>
      </c>
      <c r="B60" s="120" t="s">
        <v>798</v>
      </c>
      <c r="C60" s="158"/>
      <c r="D60" s="158"/>
    </row>
    <row r="61" spans="1:4" ht="12.75">
      <c r="A61" s="91" t="s">
        <v>142</v>
      </c>
      <c r="B61" s="120" t="s">
        <v>799</v>
      </c>
      <c r="C61" s="158"/>
      <c r="D61" s="158"/>
    </row>
    <row r="62" spans="1:4" ht="12.75">
      <c r="A62" s="91" t="s">
        <v>143</v>
      </c>
      <c r="B62" s="120" t="s">
        <v>769</v>
      </c>
      <c r="C62" s="151">
        <f>C63+C65+C66+C67+C68</f>
        <v>5740</v>
      </c>
      <c r="D62" s="151">
        <f>D63+D65+D66+D67+D68</f>
        <v>5737</v>
      </c>
    </row>
    <row r="63" spans="1:4" ht="12.75">
      <c r="A63" s="94" t="s">
        <v>170</v>
      </c>
      <c r="B63" s="248" t="s">
        <v>800</v>
      </c>
      <c r="C63" s="226">
        <v>5206</v>
      </c>
      <c r="D63" s="226">
        <v>4568</v>
      </c>
    </row>
    <row r="64" spans="1:4" ht="12.75">
      <c r="A64" s="95" t="s">
        <v>158</v>
      </c>
      <c r="B64" s="249"/>
      <c r="C64" s="227"/>
      <c r="D64" s="227"/>
    </row>
    <row r="65" spans="1:4" ht="25.5">
      <c r="A65" s="91" t="s">
        <v>159</v>
      </c>
      <c r="B65" s="120" t="s">
        <v>801</v>
      </c>
      <c r="C65" s="159"/>
      <c r="D65" s="159">
        <v>47</v>
      </c>
    </row>
    <row r="66" spans="1:4" ht="12.75">
      <c r="A66" s="91" t="s">
        <v>160</v>
      </c>
      <c r="B66" s="120" t="s">
        <v>802</v>
      </c>
      <c r="C66" s="159">
        <v>248</v>
      </c>
      <c r="D66" s="159">
        <v>374</v>
      </c>
    </row>
    <row r="67" spans="1:4" ht="12.75">
      <c r="A67" s="91" t="s">
        <v>161</v>
      </c>
      <c r="B67" s="120" t="s">
        <v>803</v>
      </c>
      <c r="C67" s="159">
        <v>286</v>
      </c>
      <c r="D67" s="159">
        <v>748</v>
      </c>
    </row>
    <row r="68" spans="1:4" ht="12.75">
      <c r="A68" s="91" t="s">
        <v>154</v>
      </c>
      <c r="B68" s="120" t="s">
        <v>804</v>
      </c>
      <c r="C68" s="159"/>
      <c r="D68" s="159"/>
    </row>
    <row r="69" spans="1:4" ht="14.25" customHeight="1">
      <c r="A69" s="116" t="s">
        <v>824</v>
      </c>
      <c r="B69" s="93">
        <v>100</v>
      </c>
      <c r="C69" s="148">
        <f>C52-C62</f>
        <v>-5740</v>
      </c>
      <c r="D69" s="148">
        <f>D52-D62</f>
        <v>-5619</v>
      </c>
    </row>
    <row r="70" spans="1:4" ht="25.5">
      <c r="A70" s="116" t="s">
        <v>825</v>
      </c>
      <c r="B70" s="93">
        <v>110</v>
      </c>
      <c r="C70" s="148">
        <f>C35+C50+C69</f>
        <v>-125</v>
      </c>
      <c r="D70" s="148">
        <f>D35+D50+D69</f>
        <v>185</v>
      </c>
    </row>
    <row r="71" spans="1:4" ht="26.25" customHeight="1">
      <c r="A71" s="144" t="str">
        <f>"Остаток денежных средств и эквивалентов денежных средств на 31.12."&amp;Баланс!G7</f>
        <v>Остаток денежных средств и эквивалентов денежных средств на 31.12.2018</v>
      </c>
      <c r="B71" s="93">
        <v>120</v>
      </c>
      <c r="C71" s="158">
        <v>286</v>
      </c>
      <c r="D71" s="158">
        <v>101</v>
      </c>
    </row>
    <row r="72" spans="1:4" ht="25.5">
      <c r="A72" s="116" t="s">
        <v>863</v>
      </c>
      <c r="B72" s="93">
        <v>130</v>
      </c>
      <c r="C72" s="148">
        <f>C71+C70</f>
        <v>161</v>
      </c>
      <c r="D72" s="148">
        <f>D71+D70</f>
        <v>286</v>
      </c>
    </row>
    <row r="73" spans="1:4" ht="14.25" customHeight="1">
      <c r="A73" s="116" t="s">
        <v>826</v>
      </c>
      <c r="B73" s="93">
        <v>140</v>
      </c>
      <c r="C73" s="158"/>
      <c r="D73" s="158"/>
    </row>
    <row r="74" spans="1:4" ht="12.75">
      <c r="A74" s="88"/>
      <c r="B74" s="88"/>
      <c r="C74" s="88"/>
      <c r="D74" s="88"/>
    </row>
    <row r="75" spans="1:4" ht="12.75">
      <c r="A75" s="87" t="s">
        <v>77</v>
      </c>
      <c r="B75" s="87"/>
      <c r="C75" s="261" t="str">
        <f>Баланс!C99</f>
        <v>Радаман С.В.</v>
      </c>
      <c r="D75" s="262"/>
    </row>
    <row r="76" spans="1:4" ht="12.75">
      <c r="A76" s="87" t="s">
        <v>162</v>
      </c>
      <c r="B76" s="87"/>
      <c r="C76" s="254" t="s">
        <v>78</v>
      </c>
      <c r="D76" s="263"/>
    </row>
    <row r="77" spans="1:4" ht="12.75">
      <c r="A77" s="87" t="s">
        <v>79</v>
      </c>
      <c r="B77" s="87"/>
      <c r="C77" s="231" t="s">
        <v>865</v>
      </c>
      <c r="D77" s="232"/>
    </row>
    <row r="78" spans="1:4" ht="12.75">
      <c r="A78" s="87" t="s">
        <v>81</v>
      </c>
      <c r="B78" s="87"/>
      <c r="C78" s="224" t="s">
        <v>78</v>
      </c>
      <c r="D78" s="225"/>
    </row>
    <row r="79" spans="1:4" ht="12.75">
      <c r="A79" s="88"/>
      <c r="B79" s="88"/>
      <c r="C79" s="88"/>
      <c r="D79" s="88"/>
    </row>
    <row r="80" spans="1:4" ht="12.75">
      <c r="A80" s="174"/>
      <c r="B80" s="88"/>
      <c r="C80" s="88"/>
      <c r="D80" s="88"/>
    </row>
    <row r="81" spans="1:4" ht="12.75">
      <c r="A81" s="88"/>
      <c r="B81" s="88"/>
      <c r="C81" s="88"/>
      <c r="D81" s="88"/>
    </row>
    <row r="82" spans="1:4" ht="12.75">
      <c r="A82" s="88"/>
      <c r="B82" s="88"/>
      <c r="C82" s="88"/>
      <c r="D82" s="88"/>
    </row>
    <row r="83" spans="1:4" ht="12.75">
      <c r="A83" s="88"/>
      <c r="B83" s="88"/>
      <c r="C83" s="88"/>
      <c r="D83" s="88"/>
    </row>
    <row r="84" spans="1:4" ht="12.75">
      <c r="A84" s="88"/>
      <c r="B84" s="88"/>
      <c r="C84" s="88"/>
      <c r="D84" s="88"/>
    </row>
    <row r="85" spans="1:4" ht="12.75">
      <c r="A85" s="88"/>
      <c r="B85" s="88"/>
      <c r="C85" s="88"/>
      <c r="D85" s="88"/>
    </row>
    <row r="86" spans="1:4" ht="12.75">
      <c r="A86" s="88"/>
      <c r="B86" s="88"/>
      <c r="C86" s="88"/>
      <c r="D86" s="88"/>
    </row>
    <row r="87" spans="1:4" ht="12.75">
      <c r="A87" s="88"/>
      <c r="B87" s="88"/>
      <c r="C87" s="88"/>
      <c r="D87" s="88"/>
    </row>
    <row r="88" spans="1:4" ht="12.75">
      <c r="A88" s="88"/>
      <c r="B88" s="88"/>
      <c r="C88" s="88"/>
      <c r="D88" s="88"/>
    </row>
    <row r="89" spans="1:4" ht="12.75">
      <c r="A89" s="88"/>
      <c r="B89" s="88"/>
      <c r="C89" s="88"/>
      <c r="D89" s="88"/>
    </row>
    <row r="90" spans="1:4" ht="12.75">
      <c r="A90" s="88"/>
      <c r="B90" s="88"/>
      <c r="C90" s="88"/>
      <c r="D90" s="88"/>
    </row>
    <row r="91" spans="1:4" ht="12.75">
      <c r="A91" s="88"/>
      <c r="B91" s="88"/>
      <c r="C91" s="88"/>
      <c r="D91" s="88"/>
    </row>
  </sheetData>
  <sheetProtection/>
  <mergeCells count="38">
    <mergeCell ref="C77:D77"/>
    <mergeCell ref="D57:D58"/>
    <mergeCell ref="B63:B64"/>
    <mergeCell ref="C63:C64"/>
    <mergeCell ref="C75:D75"/>
    <mergeCell ref="B24:B25"/>
    <mergeCell ref="A36:D36"/>
    <mergeCell ref="D63:D64"/>
    <mergeCell ref="C76:D76"/>
    <mergeCell ref="A51:D51"/>
    <mergeCell ref="B14:D14"/>
    <mergeCell ref="B30:B31"/>
    <mergeCell ref="C24:C25"/>
    <mergeCell ref="D24:D25"/>
    <mergeCell ref="A10:D10"/>
    <mergeCell ref="B12:D12"/>
    <mergeCell ref="D30:D31"/>
    <mergeCell ref="C30:C31"/>
    <mergeCell ref="A22:D22"/>
    <mergeCell ref="B13:D13"/>
    <mergeCell ref="B16:D16"/>
    <mergeCell ref="B38:B39"/>
    <mergeCell ref="D45:D46"/>
    <mergeCell ref="C38:C39"/>
    <mergeCell ref="C45:C46"/>
    <mergeCell ref="B54:D54"/>
    <mergeCell ref="B45:B46"/>
    <mergeCell ref="B18:D18"/>
    <mergeCell ref="A1:A5"/>
    <mergeCell ref="A8:D8"/>
    <mergeCell ref="A7:D7"/>
    <mergeCell ref="B1:D5"/>
    <mergeCell ref="C78:D78"/>
    <mergeCell ref="B15:D15"/>
    <mergeCell ref="B17:D17"/>
    <mergeCell ref="C57:C58"/>
    <mergeCell ref="D38:D39"/>
    <mergeCell ref="B57:B58"/>
  </mergeCells>
  <printOptions/>
  <pageMargins left="0.7086614173228347" right="0.7086614173228347" top="0.7480314960629921" bottom="0.7480314960629921" header="0.31496062992125984" footer="0.31496062992125984"/>
  <pageSetup horizontalDpi="600" verticalDpi="60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6.xml><?xml version="1.0" encoding="utf-8"?>
<worksheet xmlns="http://schemas.openxmlformats.org/spreadsheetml/2006/main" xmlns:r="http://schemas.openxmlformats.org/officeDocument/2006/relationships">
  <sheetPr codeName="Лист5">
    <tabColor rgb="FF92D050"/>
  </sheetPr>
  <dimension ref="A1:D56"/>
  <sheetViews>
    <sheetView showGridLines="0" workbookViewId="0" topLeftCell="A19">
      <selection activeCell="C49" sqref="C49:D49"/>
    </sheetView>
  </sheetViews>
  <sheetFormatPr defaultColWidth="9.140625" defaultRowHeight="15"/>
  <cols>
    <col min="1" max="1" width="56.28125" style="89" customWidth="1"/>
    <col min="2" max="2" width="7.57421875" style="89" customWidth="1"/>
    <col min="3" max="3" width="12.140625" style="89" customWidth="1"/>
    <col min="4" max="4" width="11.00390625" style="89" customWidth="1"/>
    <col min="5" max="16384" width="9.140625" style="89" customWidth="1"/>
  </cols>
  <sheetData>
    <row r="1" spans="1:4" ht="12.75">
      <c r="A1" s="243"/>
      <c r="B1" s="193" t="s">
        <v>832</v>
      </c>
      <c r="C1" s="193"/>
      <c r="D1" s="193"/>
    </row>
    <row r="2" spans="1:4" ht="12.75" customHeight="1">
      <c r="A2" s="243"/>
      <c r="B2" s="193"/>
      <c r="C2" s="193"/>
      <c r="D2" s="193"/>
    </row>
    <row r="3" spans="1:4" ht="12.75" customHeight="1">
      <c r="A3" s="243"/>
      <c r="B3" s="193"/>
      <c r="C3" s="193"/>
      <c r="D3" s="193"/>
    </row>
    <row r="4" spans="1:4" ht="12.75" customHeight="1">
      <c r="A4" s="243"/>
      <c r="B4" s="193"/>
      <c r="C4" s="193"/>
      <c r="D4" s="193"/>
    </row>
    <row r="5" spans="1:4" ht="12.75" customHeight="1">
      <c r="A5" s="243"/>
      <c r="B5" s="193"/>
      <c r="C5" s="193"/>
      <c r="D5" s="193"/>
    </row>
    <row r="6" spans="1:4" ht="12.75">
      <c r="A6" s="88"/>
      <c r="B6" s="88"/>
      <c r="C6" s="88"/>
      <c r="D6" s="146" t="s">
        <v>828</v>
      </c>
    </row>
    <row r="7" spans="1:4" ht="12.75">
      <c r="A7" s="199" t="s">
        <v>82</v>
      </c>
      <c r="B7" s="199"/>
      <c r="C7" s="199"/>
      <c r="D7" s="199"/>
    </row>
    <row r="8" spans="1:4" ht="12.75">
      <c r="A8" s="199" t="s">
        <v>758</v>
      </c>
      <c r="B8" s="199"/>
      <c r="C8" s="199"/>
      <c r="D8" s="199"/>
    </row>
    <row r="9" spans="1:4" ht="12.75">
      <c r="A9" s="251" t="str">
        <f>'Отчет о прибыли и убытках'!A9:D9</f>
        <v>за январь - декабрь 2019 г.</v>
      </c>
      <c r="B9" s="252"/>
      <c r="C9" s="252"/>
      <c r="D9" s="252"/>
    </row>
    <row r="10" spans="2:4" ht="12.75">
      <c r="B10" s="88"/>
      <c r="C10" s="88"/>
      <c r="D10" s="88"/>
    </row>
    <row r="11" spans="1:4" ht="12.75">
      <c r="A11" s="91" t="s">
        <v>1</v>
      </c>
      <c r="B11" s="244" t="str">
        <f>Баланс!B10</f>
        <v>ОАО "СМТ № 41" г. Сморгонь</v>
      </c>
      <c r="C11" s="257"/>
      <c r="D11" s="257"/>
    </row>
    <row r="12" spans="1:4" ht="12.75">
      <c r="A12" s="91" t="s">
        <v>2</v>
      </c>
      <c r="B12" s="244">
        <f>'Отчет о движении денежных с-в'!B13:D13</f>
        <v>500053294</v>
      </c>
      <c r="C12" s="255"/>
      <c r="D12" s="255"/>
    </row>
    <row r="13" spans="1:4" ht="12.75">
      <c r="A13" s="91" t="s">
        <v>3</v>
      </c>
      <c r="B13" s="244" t="str">
        <f>'Отчет о движении денежных с-в'!B14:D14</f>
        <v>Строительство</v>
      </c>
      <c r="C13" s="255"/>
      <c r="D13" s="255"/>
    </row>
    <row r="14" spans="1:4" ht="12.75">
      <c r="A14" s="91" t="s">
        <v>4</v>
      </c>
      <c r="B14" s="244" t="str">
        <f>'Отчет о движении денежных с-в'!B15:D15</f>
        <v>ОАО  </v>
      </c>
      <c r="C14" s="255"/>
      <c r="D14" s="255"/>
    </row>
    <row r="15" spans="1:4" ht="12.75">
      <c r="A15" s="91" t="s">
        <v>5</v>
      </c>
      <c r="B15" s="244" t="str">
        <f>'Отчет о движении денежных с-в'!B15:D15</f>
        <v>ОАО  </v>
      </c>
      <c r="C15" s="255"/>
      <c r="D15" s="255"/>
    </row>
    <row r="16" spans="1:4" ht="12.75">
      <c r="A16" s="91" t="s">
        <v>6</v>
      </c>
      <c r="B16" s="244" t="str">
        <f>'Отчет о движении денежных с-в'!B16:D16</f>
        <v>Комитет по архитектуре и строительстве Гродненской области</v>
      </c>
      <c r="C16" s="255"/>
      <c r="D16" s="255"/>
    </row>
    <row r="17" spans="1:4" ht="12.75">
      <c r="A17" s="91" t="s">
        <v>7</v>
      </c>
      <c r="B17" s="244" t="str">
        <f>'Отчет о движении денежных с-в'!B18:D18</f>
        <v>г. Сморгонь ул. Гагарина, 24</v>
      </c>
      <c r="C17" s="255"/>
      <c r="D17" s="255"/>
    </row>
    <row r="18" spans="1:4" ht="12.75">
      <c r="A18" s="88"/>
      <c r="B18" s="88"/>
      <c r="C18" s="88"/>
      <c r="D18" s="88"/>
    </row>
    <row r="19" spans="1:4" ht="40.5" customHeight="1">
      <c r="A19" s="81" t="s">
        <v>84</v>
      </c>
      <c r="B19" s="81" t="s">
        <v>12</v>
      </c>
      <c r="C19" s="162" t="str">
        <f>A9</f>
        <v>за январь - декабрь 2019 г.</v>
      </c>
      <c r="D19" s="162" t="str">
        <f>"за"&amp;" "&amp;LOWER(TEXT(Баланс!G6,"ММММ"))&amp;" "&amp;"-"&amp;" "&amp;LOWER(TEXT(Баланс!I6,"ММММ"))&amp;" "&amp;Баланс!G7&amp;" "&amp;"г."</f>
        <v>за январь - декабрь 2018 г.</v>
      </c>
    </row>
    <row r="20" spans="1:4" ht="12.75">
      <c r="A20" s="93">
        <v>1</v>
      </c>
      <c r="B20" s="93">
        <v>2</v>
      </c>
      <c r="C20" s="93">
        <v>3</v>
      </c>
      <c r="D20" s="93">
        <v>4</v>
      </c>
    </row>
    <row r="21" spans="1:4" ht="12.75">
      <c r="A21" s="144" t="str">
        <f>"Остаток средств "&amp;"на 31 декабря"&amp;" "&amp;Баланс!G7&amp;" "&amp;"г."</f>
        <v>Остаток средств на 31 декабря 2018 г.</v>
      </c>
      <c r="B21" s="93">
        <v>100</v>
      </c>
      <c r="C21" s="158"/>
      <c r="D21" s="158"/>
    </row>
    <row r="22" spans="1:4" ht="12.75">
      <c r="A22" s="91" t="s">
        <v>163</v>
      </c>
      <c r="B22" s="93">
        <v>200</v>
      </c>
      <c r="C22" s="148">
        <f>C23+C25+C26+C27+C28</f>
        <v>0</v>
      </c>
      <c r="D22" s="148">
        <f>D23+D25+D26+D27+D28</f>
        <v>0</v>
      </c>
    </row>
    <row r="23" spans="1:4" ht="12.75">
      <c r="A23" s="94" t="s">
        <v>170</v>
      </c>
      <c r="B23" s="220">
        <v>210</v>
      </c>
      <c r="C23" s="211"/>
      <c r="D23" s="211"/>
    </row>
    <row r="24" spans="1:4" ht="12.75">
      <c r="A24" s="95" t="s">
        <v>164</v>
      </c>
      <c r="B24" s="221"/>
      <c r="C24" s="212"/>
      <c r="D24" s="212"/>
    </row>
    <row r="25" spans="1:4" ht="12.75">
      <c r="A25" s="91" t="s">
        <v>165</v>
      </c>
      <c r="B25" s="93">
        <v>220</v>
      </c>
      <c r="C25" s="158"/>
      <c r="D25" s="158"/>
    </row>
    <row r="26" spans="1:4" ht="12.75">
      <c r="A26" s="91" t="s">
        <v>166</v>
      </c>
      <c r="B26" s="93">
        <v>230</v>
      </c>
      <c r="C26" s="158"/>
      <c r="D26" s="158"/>
    </row>
    <row r="27" spans="1:4" ht="12.75">
      <c r="A27" s="91" t="s">
        <v>167</v>
      </c>
      <c r="B27" s="93">
        <v>240</v>
      </c>
      <c r="C27" s="158"/>
      <c r="D27" s="158"/>
    </row>
    <row r="28" spans="1:4" ht="12.75">
      <c r="A28" s="91" t="s">
        <v>142</v>
      </c>
      <c r="B28" s="93">
        <v>250</v>
      </c>
      <c r="C28" s="158"/>
      <c r="D28" s="158"/>
    </row>
    <row r="29" spans="1:4" ht="12.75">
      <c r="A29" s="91" t="s">
        <v>168</v>
      </c>
      <c r="B29" s="93">
        <v>300</v>
      </c>
      <c r="C29" s="151">
        <f>C30+C36+C44</f>
        <v>0</v>
      </c>
      <c r="D29" s="151">
        <f>D30+D36+D44</f>
        <v>0</v>
      </c>
    </row>
    <row r="30" spans="1:4" ht="12.75">
      <c r="A30" s="94" t="s">
        <v>170</v>
      </c>
      <c r="B30" s="220">
        <v>310</v>
      </c>
      <c r="C30" s="264">
        <f>C32+C34+C35</f>
        <v>0</v>
      </c>
      <c r="D30" s="264">
        <f>D32+D34+D35</f>
        <v>0</v>
      </c>
    </row>
    <row r="31" spans="1:4" ht="12.75">
      <c r="A31" s="95" t="s">
        <v>169</v>
      </c>
      <c r="B31" s="221"/>
      <c r="C31" s="265"/>
      <c r="D31" s="265"/>
    </row>
    <row r="32" spans="1:4" ht="12.75">
      <c r="A32" s="94" t="s">
        <v>170</v>
      </c>
      <c r="B32" s="220">
        <v>311</v>
      </c>
      <c r="C32" s="226"/>
      <c r="D32" s="226"/>
    </row>
    <row r="33" spans="1:4" ht="12.75">
      <c r="A33" s="95" t="s">
        <v>167</v>
      </c>
      <c r="B33" s="221"/>
      <c r="C33" s="227"/>
      <c r="D33" s="227"/>
    </row>
    <row r="34" spans="1:4" ht="12.75">
      <c r="A34" s="91" t="s">
        <v>171</v>
      </c>
      <c r="B34" s="93">
        <v>312</v>
      </c>
      <c r="C34" s="159"/>
      <c r="D34" s="159"/>
    </row>
    <row r="35" spans="1:4" ht="12.75">
      <c r="A35" s="91" t="s">
        <v>172</v>
      </c>
      <c r="B35" s="93">
        <v>313</v>
      </c>
      <c r="C35" s="159"/>
      <c r="D35" s="159"/>
    </row>
    <row r="36" spans="1:4" ht="12.75">
      <c r="A36" s="91" t="s">
        <v>173</v>
      </c>
      <c r="B36" s="93">
        <v>320</v>
      </c>
      <c r="C36" s="151">
        <f>SUM(C37:C43)</f>
        <v>0</v>
      </c>
      <c r="D36" s="151">
        <f>SUM(D37:D43)</f>
        <v>0</v>
      </c>
    </row>
    <row r="37" spans="1:4" ht="12.75">
      <c r="A37" s="94" t="s">
        <v>170</v>
      </c>
      <c r="B37" s="220">
        <v>321</v>
      </c>
      <c r="C37" s="226"/>
      <c r="D37" s="226"/>
    </row>
    <row r="38" spans="1:4" ht="12.75">
      <c r="A38" s="95" t="s">
        <v>145</v>
      </c>
      <c r="B38" s="221"/>
      <c r="C38" s="227"/>
      <c r="D38" s="227"/>
    </row>
    <row r="39" spans="1:4" ht="12.75">
      <c r="A39" s="91" t="s">
        <v>174</v>
      </c>
      <c r="B39" s="93">
        <v>322</v>
      </c>
      <c r="C39" s="159"/>
      <c r="D39" s="159"/>
    </row>
    <row r="40" spans="1:4" ht="12.75">
      <c r="A40" s="91" t="s">
        <v>175</v>
      </c>
      <c r="B40" s="93">
        <v>323</v>
      </c>
      <c r="C40" s="159"/>
      <c r="D40" s="159"/>
    </row>
    <row r="41" spans="1:4" ht="12.75">
      <c r="A41" s="91" t="s">
        <v>176</v>
      </c>
      <c r="B41" s="93">
        <v>324</v>
      </c>
      <c r="C41" s="159"/>
      <c r="D41" s="159"/>
    </row>
    <row r="42" spans="1:4" ht="12.75">
      <c r="A42" s="97" t="s">
        <v>759</v>
      </c>
      <c r="B42" s="93">
        <v>325</v>
      </c>
      <c r="C42" s="159"/>
      <c r="D42" s="159"/>
    </row>
    <row r="43" spans="1:4" ht="12.75">
      <c r="A43" s="97" t="s">
        <v>760</v>
      </c>
      <c r="B43" s="93">
        <v>326</v>
      </c>
      <c r="C43" s="159"/>
      <c r="D43" s="159"/>
    </row>
    <row r="44" spans="1:4" ht="12.75">
      <c r="A44" s="97" t="s">
        <v>177</v>
      </c>
      <c r="B44" s="93">
        <v>330</v>
      </c>
      <c r="C44" s="159"/>
      <c r="D44" s="159"/>
    </row>
    <row r="45" spans="1:4" ht="12.75">
      <c r="A45" s="144" t="str">
        <f>"Остаток средств "&amp;Баланс!A8</f>
        <v>Остаток средств на 31 декабря 2019 г.</v>
      </c>
      <c r="B45" s="93">
        <v>400</v>
      </c>
      <c r="C45" s="148">
        <f>C21+C22-C29</f>
        <v>0</v>
      </c>
      <c r="D45" s="148">
        <f>D21+D22-D29</f>
        <v>0</v>
      </c>
    </row>
    <row r="46" spans="1:4" ht="12.75">
      <c r="A46" s="88"/>
      <c r="B46" s="88"/>
      <c r="C46" s="88"/>
      <c r="D46" s="88"/>
    </row>
    <row r="47" spans="1:4" ht="12.75">
      <c r="A47" s="87" t="s">
        <v>77</v>
      </c>
      <c r="B47" s="87"/>
      <c r="C47" s="235" t="str">
        <f>Баланс!C99</f>
        <v>Радаман С.В.</v>
      </c>
      <c r="D47" s="236"/>
    </row>
    <row r="48" spans="1:4" ht="12.75">
      <c r="A48" s="87" t="s">
        <v>178</v>
      </c>
      <c r="B48" s="87"/>
      <c r="C48" s="224" t="s">
        <v>78</v>
      </c>
      <c r="D48" s="225"/>
    </row>
    <row r="49" spans="1:4" ht="12.75">
      <c r="A49" s="87" t="s">
        <v>79</v>
      </c>
      <c r="B49" s="87"/>
      <c r="C49" s="231" t="s">
        <v>865</v>
      </c>
      <c r="D49" s="232"/>
    </row>
    <row r="50" spans="1:4" ht="12.75">
      <c r="A50" s="87" t="s">
        <v>81</v>
      </c>
      <c r="B50" s="87"/>
      <c r="C50" s="224" t="s">
        <v>78</v>
      </c>
      <c r="D50" s="225"/>
    </row>
    <row r="51" spans="1:4" ht="12.75">
      <c r="A51" s="88"/>
      <c r="B51" s="88"/>
      <c r="C51" s="88"/>
      <c r="D51" s="88"/>
    </row>
    <row r="52" spans="1:4" ht="12.75">
      <c r="A52" s="175">
        <f ca="1">TODAY()</f>
        <v>43941</v>
      </c>
      <c r="B52" s="88"/>
      <c r="C52" s="88"/>
      <c r="D52" s="88"/>
    </row>
    <row r="53" spans="1:4" ht="12.75">
      <c r="A53" s="88"/>
      <c r="B53" s="88"/>
      <c r="C53" s="88"/>
      <c r="D53" s="88"/>
    </row>
    <row r="54" spans="1:4" ht="12.75">
      <c r="A54" s="88"/>
      <c r="B54" s="88"/>
      <c r="C54" s="88"/>
      <c r="D54" s="88"/>
    </row>
    <row r="55" spans="1:4" ht="12.75">
      <c r="A55" s="88"/>
      <c r="B55" s="88"/>
      <c r="C55" s="88"/>
      <c r="D55" s="88"/>
    </row>
    <row r="56" spans="1:4" ht="12.75">
      <c r="A56" s="88"/>
      <c r="B56" s="88"/>
      <c r="C56" s="88"/>
      <c r="D56" s="88"/>
    </row>
  </sheetData>
  <sheetProtection/>
  <mergeCells count="28">
    <mergeCell ref="B17:D17"/>
    <mergeCell ref="C49:D49"/>
    <mergeCell ref="C50:D50"/>
    <mergeCell ref="C37:C38"/>
    <mergeCell ref="D37:D38"/>
    <mergeCell ref="C47:D47"/>
    <mergeCell ref="C48:D48"/>
    <mergeCell ref="B37:B38"/>
    <mergeCell ref="A1:A5"/>
    <mergeCell ref="B23:B24"/>
    <mergeCell ref="C23:C24"/>
    <mergeCell ref="D23:D24"/>
    <mergeCell ref="B30:B31"/>
    <mergeCell ref="C30:C31"/>
    <mergeCell ref="B12:D12"/>
    <mergeCell ref="B13:D13"/>
    <mergeCell ref="B14:D14"/>
    <mergeCell ref="B1:D5"/>
    <mergeCell ref="A7:D7"/>
    <mergeCell ref="A8:D8"/>
    <mergeCell ref="B32:B33"/>
    <mergeCell ref="C32:C33"/>
    <mergeCell ref="D32:D33"/>
    <mergeCell ref="D30:D31"/>
    <mergeCell ref="A9:D9"/>
    <mergeCell ref="B11:D11"/>
    <mergeCell ref="B15:D15"/>
    <mergeCell ref="B16:D16"/>
  </mergeCells>
  <printOptions/>
  <pageMargins left="0.7086614173228347" right="0.7086614173228347" top="0.7480314960629921" bottom="0.7480314960629921" header="0.31496062992125984" footer="0.31496062992125984"/>
  <pageSetup horizontalDpi="600" verticalDpi="600" orientation="portrait" paperSize="9" r:id="rId4"/>
  <headerFooter>
    <oddHeader xml:space="preserve">&amp;L&amp;G&amp;C                                                   Подготовлено с использованием ИПС «Нормативка.by»    </oddHeader>
    <oddFooter xml:space="preserve">&amp;C   </oddFooter>
  </headerFooter>
  <legacyDrawing r:id="rId2"/>
  <legacyDrawingHF r:id="rId3"/>
</worksheet>
</file>

<file path=xl/worksheets/sheet7.xml><?xml version="1.0" encoding="utf-8"?>
<worksheet xmlns="http://schemas.openxmlformats.org/spreadsheetml/2006/main" xmlns:r="http://schemas.openxmlformats.org/officeDocument/2006/relationships">
  <sheetPr codeName="Лист6">
    <tabColor rgb="FF92D050"/>
  </sheetPr>
  <dimension ref="A1:H61"/>
  <sheetViews>
    <sheetView showGridLines="0" workbookViewId="0" topLeftCell="A40">
      <selection activeCell="C39" sqref="C39"/>
    </sheetView>
  </sheetViews>
  <sheetFormatPr defaultColWidth="9.140625" defaultRowHeight="15"/>
  <cols>
    <col min="1" max="1" width="6.140625" style="0" customWidth="1"/>
    <col min="2" max="2" width="39.421875" style="0" customWidth="1"/>
    <col min="3" max="3" width="20.8515625" style="0" customWidth="1"/>
    <col min="4" max="4" width="20.57421875" style="0" customWidth="1"/>
    <col min="5" max="5" width="0.13671875" style="0" customWidth="1"/>
    <col min="6" max="6" width="5.28125" style="0" hidden="1" customWidth="1"/>
    <col min="7" max="7" width="5.421875" style="0" hidden="1" customWidth="1"/>
    <col min="8" max="8" width="5.8515625" style="0" hidden="1" customWidth="1"/>
  </cols>
  <sheetData>
    <row r="1" spans="1:8" ht="15">
      <c r="A1" s="271"/>
      <c r="B1" s="98"/>
      <c r="C1" s="98" t="s">
        <v>0</v>
      </c>
      <c r="D1" s="98"/>
      <c r="E1" s="98"/>
      <c r="F1" s="98"/>
      <c r="G1" s="98"/>
      <c r="H1" s="98"/>
    </row>
    <row r="2" spans="1:8" ht="15">
      <c r="A2" s="272"/>
      <c r="B2" s="98"/>
      <c r="C2" s="98" t="s">
        <v>681</v>
      </c>
      <c r="D2" s="98"/>
      <c r="E2" s="98"/>
      <c r="F2" s="98"/>
      <c r="G2" s="98"/>
      <c r="H2" s="99"/>
    </row>
    <row r="3" spans="1:8" ht="17.25" customHeight="1">
      <c r="A3" s="272"/>
      <c r="B3" s="98"/>
      <c r="C3" s="98" t="s">
        <v>682</v>
      </c>
      <c r="D3" s="98"/>
      <c r="E3" s="98"/>
      <c r="F3" s="98"/>
      <c r="G3" s="98"/>
      <c r="H3" s="99"/>
    </row>
    <row r="4" spans="1:8" ht="15">
      <c r="A4" s="98"/>
      <c r="B4" s="98"/>
      <c r="C4" s="98"/>
      <c r="D4" s="98"/>
      <c r="E4" s="98"/>
      <c r="F4" s="98"/>
      <c r="G4" s="98"/>
      <c r="H4" s="98"/>
    </row>
    <row r="5" spans="1:8" ht="15">
      <c r="A5" s="273" t="s">
        <v>683</v>
      </c>
      <c r="B5" s="272"/>
      <c r="C5" s="272"/>
      <c r="D5" s="272"/>
      <c r="E5" s="272"/>
      <c r="F5" s="272"/>
      <c r="G5" s="272"/>
      <c r="H5" s="272"/>
    </row>
    <row r="6" spans="1:8" ht="15">
      <c r="A6" s="273" t="s">
        <v>684</v>
      </c>
      <c r="B6" s="274"/>
      <c r="C6" s="274"/>
      <c r="D6" s="274"/>
      <c r="E6" s="274"/>
      <c r="F6" s="274"/>
      <c r="G6" s="274"/>
      <c r="H6" s="274"/>
    </row>
    <row r="7" spans="1:8" ht="5.25" customHeight="1">
      <c r="A7" s="100"/>
      <c r="B7" s="98"/>
      <c r="C7" s="98"/>
      <c r="D7" s="98"/>
      <c r="E7" s="98"/>
      <c r="F7" s="98"/>
      <c r="G7" s="98"/>
      <c r="H7" s="98"/>
    </row>
    <row r="8" spans="1:8" ht="15">
      <c r="A8" s="275" t="str">
        <f>Баланс!A8</f>
        <v>на 31 декабря 2019 г.</v>
      </c>
      <c r="B8" s="276"/>
      <c r="C8" s="276"/>
      <c r="D8" s="276"/>
      <c r="E8" s="276"/>
      <c r="F8" s="276"/>
      <c r="G8" s="276"/>
      <c r="H8" s="276"/>
    </row>
    <row r="9" spans="1:8" ht="4.5" customHeight="1">
      <c r="A9" s="98"/>
      <c r="B9" s="98"/>
      <c r="C9" s="98"/>
      <c r="D9" s="98"/>
      <c r="E9" s="98"/>
      <c r="F9" s="98"/>
      <c r="G9" s="98"/>
      <c r="H9" s="98"/>
    </row>
    <row r="10" spans="1:8" ht="15.75" customHeight="1">
      <c r="A10" s="101" t="s">
        <v>685</v>
      </c>
      <c r="B10" s="277" t="s">
        <v>84</v>
      </c>
      <c r="C10" s="278" t="str">
        <f>A8</f>
        <v>на 31 декабря 2019 г.</v>
      </c>
      <c r="D10" s="278" t="str">
        <f>"на 31 декабря"&amp;" "&amp;Баланс!G7&amp;" "&amp;"г."</f>
        <v>на 31 декабря 2018 г.</v>
      </c>
      <c r="E10" s="98"/>
      <c r="F10" s="98"/>
      <c r="G10" s="98"/>
      <c r="H10" s="98"/>
    </row>
    <row r="11" spans="1:8" ht="15">
      <c r="A11" s="102" t="s">
        <v>686</v>
      </c>
      <c r="B11" s="267"/>
      <c r="C11" s="279"/>
      <c r="D11" s="279"/>
      <c r="E11" s="98"/>
      <c r="F11" s="98"/>
      <c r="G11" s="98"/>
      <c r="H11" s="98"/>
    </row>
    <row r="12" spans="1:8" ht="15">
      <c r="A12" s="103">
        <v>1</v>
      </c>
      <c r="B12" s="103">
        <v>2</v>
      </c>
      <c r="C12" s="103">
        <v>3</v>
      </c>
      <c r="D12" s="103">
        <v>4</v>
      </c>
      <c r="E12" s="98"/>
      <c r="F12" s="98"/>
      <c r="G12" s="98"/>
      <c r="H12" s="98"/>
    </row>
    <row r="13" spans="1:8" ht="15">
      <c r="A13" s="107">
        <v>1</v>
      </c>
      <c r="B13" s="110" t="s">
        <v>687</v>
      </c>
      <c r="C13" s="104"/>
      <c r="D13" s="104"/>
      <c r="E13" s="98"/>
      <c r="F13" s="98"/>
      <c r="G13" s="98"/>
      <c r="H13" s="98"/>
    </row>
    <row r="14" spans="1:8" ht="15">
      <c r="A14" s="266" t="s">
        <v>688</v>
      </c>
      <c r="B14" s="105" t="s">
        <v>17</v>
      </c>
      <c r="C14" s="105"/>
      <c r="D14" s="105"/>
      <c r="E14" s="98"/>
      <c r="F14" s="98"/>
      <c r="G14" s="98"/>
      <c r="H14" s="98"/>
    </row>
    <row r="15" spans="1:8" ht="15">
      <c r="A15" s="267"/>
      <c r="B15" s="109" t="s">
        <v>689</v>
      </c>
      <c r="C15" s="178">
        <f>SUM(C17:C24)</f>
        <v>8447</v>
      </c>
      <c r="D15" s="178">
        <f>SUM(D17:D24)</f>
        <v>8853</v>
      </c>
      <c r="E15" s="98"/>
      <c r="F15" s="98"/>
      <c r="G15" s="98"/>
      <c r="H15" s="98"/>
    </row>
    <row r="16" spans="1:8" ht="15">
      <c r="A16" s="266" t="s">
        <v>690</v>
      </c>
      <c r="B16" s="105" t="s">
        <v>170</v>
      </c>
      <c r="C16" s="179"/>
      <c r="D16" s="179"/>
      <c r="E16" s="98"/>
      <c r="F16" s="98"/>
      <c r="G16" s="98"/>
      <c r="H16" s="98"/>
    </row>
    <row r="17" spans="1:8" ht="15">
      <c r="A17" s="268"/>
      <c r="B17" s="106" t="s">
        <v>691</v>
      </c>
      <c r="C17" s="178">
        <f>Баланс!C25</f>
        <v>6952</v>
      </c>
      <c r="D17" s="178">
        <f>Баланс!D25</f>
        <v>6635</v>
      </c>
      <c r="E17" s="98"/>
      <c r="F17" s="98"/>
      <c r="G17" s="98"/>
      <c r="H17" s="98"/>
    </row>
    <row r="18" spans="1:8" ht="15">
      <c r="A18" s="108" t="s">
        <v>692</v>
      </c>
      <c r="B18" s="104" t="s">
        <v>693</v>
      </c>
      <c r="C18" s="178">
        <f>Баланс!C26</f>
        <v>12</v>
      </c>
      <c r="D18" s="178">
        <f>Баланс!D26</f>
        <v>3</v>
      </c>
      <c r="E18" s="98"/>
      <c r="F18" s="98"/>
      <c r="G18" s="98"/>
      <c r="H18" s="98"/>
    </row>
    <row r="19" spans="1:8" ht="30.75" customHeight="1">
      <c r="A19" s="108" t="s">
        <v>694</v>
      </c>
      <c r="B19" s="104" t="s">
        <v>695</v>
      </c>
      <c r="C19" s="178">
        <f>Баланс!C27</f>
        <v>0</v>
      </c>
      <c r="D19" s="178">
        <f>Баланс!D27</f>
        <v>0</v>
      </c>
      <c r="E19" s="98"/>
      <c r="F19" s="98"/>
      <c r="G19" s="98"/>
      <c r="H19" s="98"/>
    </row>
    <row r="20" spans="1:8" ht="15">
      <c r="A20" s="108" t="s">
        <v>696</v>
      </c>
      <c r="B20" s="104" t="s">
        <v>697</v>
      </c>
      <c r="C20" s="180">
        <f>Баланс!C32</f>
        <v>1483</v>
      </c>
      <c r="D20" s="180">
        <f>Баланс!D32</f>
        <v>2215</v>
      </c>
      <c r="E20" s="98"/>
      <c r="F20" s="98"/>
      <c r="G20" s="98"/>
      <c r="H20" s="98"/>
    </row>
    <row r="21" spans="1:8" ht="15">
      <c r="A21" s="108" t="s">
        <v>698</v>
      </c>
      <c r="B21" s="104" t="s">
        <v>699</v>
      </c>
      <c r="C21" s="180">
        <f>Баланс!C33</f>
        <v>0</v>
      </c>
      <c r="D21" s="180">
        <f>Баланс!D33</f>
        <v>0</v>
      </c>
      <c r="E21" s="98"/>
      <c r="F21" s="98"/>
      <c r="G21" s="98"/>
      <c r="H21" s="98"/>
    </row>
    <row r="22" spans="1:8" ht="15">
      <c r="A22" s="108" t="s">
        <v>700</v>
      </c>
      <c r="B22" s="104" t="s">
        <v>701</v>
      </c>
      <c r="C22" s="180">
        <f>Баланс!C34</f>
        <v>0</v>
      </c>
      <c r="D22" s="180">
        <f>Баланс!D34</f>
        <v>0</v>
      </c>
      <c r="E22" s="98"/>
      <c r="F22" s="98"/>
      <c r="G22" s="98"/>
      <c r="H22" s="98"/>
    </row>
    <row r="23" spans="1:8" ht="15.75" customHeight="1">
      <c r="A23" s="108" t="s">
        <v>702</v>
      </c>
      <c r="B23" s="104" t="s">
        <v>703</v>
      </c>
      <c r="C23" s="180">
        <f>Баланс!C35</f>
        <v>0</v>
      </c>
      <c r="D23" s="180">
        <f>Баланс!D35</f>
        <v>0</v>
      </c>
      <c r="E23" s="98"/>
      <c r="F23" s="98"/>
      <c r="G23" s="98"/>
      <c r="H23" s="98"/>
    </row>
    <row r="24" spans="1:8" ht="15">
      <c r="A24" s="108" t="s">
        <v>704</v>
      </c>
      <c r="B24" s="104" t="s">
        <v>705</v>
      </c>
      <c r="C24" s="180">
        <f>Баланс!C36</f>
        <v>0</v>
      </c>
      <c r="D24" s="180">
        <f>Баланс!D36</f>
        <v>0</v>
      </c>
      <c r="E24" s="98"/>
      <c r="F24" s="98"/>
      <c r="G24" s="98"/>
      <c r="H24" s="98"/>
    </row>
    <row r="25" spans="1:8" ht="15">
      <c r="A25" s="108" t="s">
        <v>706</v>
      </c>
      <c r="B25" s="110" t="s">
        <v>707</v>
      </c>
      <c r="C25" s="180">
        <f>SUM(C27:C34)</f>
        <v>8326</v>
      </c>
      <c r="D25" s="180">
        <f>SUM(D27:D34)</f>
        <v>5996</v>
      </c>
      <c r="E25" s="98"/>
      <c r="F25" s="98"/>
      <c r="G25" s="98"/>
      <c r="H25" s="98"/>
    </row>
    <row r="26" spans="1:8" ht="15">
      <c r="A26" s="266" t="s">
        <v>708</v>
      </c>
      <c r="B26" s="105" t="s">
        <v>170</v>
      </c>
      <c r="C26" s="179"/>
      <c r="D26" s="179"/>
      <c r="E26" s="98"/>
      <c r="F26" s="98"/>
      <c r="G26" s="98"/>
      <c r="H26" s="98"/>
    </row>
    <row r="27" spans="1:8" ht="15">
      <c r="A27" s="267"/>
      <c r="B27" s="106" t="s">
        <v>709</v>
      </c>
      <c r="C27" s="181">
        <f>Баланс!C39</f>
        <v>1872</v>
      </c>
      <c r="D27" s="181">
        <f>Баланс!D39</f>
        <v>1801</v>
      </c>
      <c r="E27" s="98"/>
      <c r="F27" s="98"/>
      <c r="G27" s="98"/>
      <c r="H27" s="98"/>
    </row>
    <row r="28" spans="1:8" ht="30" customHeight="1">
      <c r="A28" s="108" t="s">
        <v>710</v>
      </c>
      <c r="B28" s="104" t="s">
        <v>711</v>
      </c>
      <c r="C28" s="180">
        <f>Баланс!C47</f>
        <v>63</v>
      </c>
      <c r="D28" s="180">
        <f>Баланс!D47</f>
        <v>0</v>
      </c>
      <c r="E28" s="98"/>
      <c r="F28" s="98"/>
      <c r="G28" s="98"/>
      <c r="H28" s="98"/>
    </row>
    <row r="29" spans="1:8" ht="15">
      <c r="A29" s="108" t="s">
        <v>712</v>
      </c>
      <c r="B29" s="104" t="s">
        <v>713</v>
      </c>
      <c r="C29" s="180">
        <f>Баланс!C48</f>
        <v>47</v>
      </c>
      <c r="D29" s="180">
        <f>Баланс!D48</f>
        <v>30</v>
      </c>
      <c r="E29" s="98"/>
      <c r="F29" s="98"/>
      <c r="G29" s="98"/>
      <c r="H29" s="98"/>
    </row>
    <row r="30" spans="1:8" ht="46.5" customHeight="1">
      <c r="A30" s="108" t="s">
        <v>714</v>
      </c>
      <c r="B30" s="104" t="s">
        <v>715</v>
      </c>
      <c r="C30" s="180">
        <f>Баланс!C49</f>
        <v>70</v>
      </c>
      <c r="D30" s="180">
        <f>Баланс!D49</f>
        <v>43</v>
      </c>
      <c r="E30" s="98"/>
      <c r="F30" s="98"/>
      <c r="G30" s="98"/>
      <c r="H30" s="98"/>
    </row>
    <row r="31" spans="1:8" ht="31.5" customHeight="1">
      <c r="A31" s="108" t="s">
        <v>716</v>
      </c>
      <c r="B31" s="104" t="s">
        <v>717</v>
      </c>
      <c r="C31" s="180">
        <f>Баланс!C50</f>
        <v>1979</v>
      </c>
      <c r="D31" s="180">
        <f>Баланс!D50</f>
        <v>1119</v>
      </c>
      <c r="E31" s="98"/>
      <c r="F31" s="98"/>
      <c r="G31" s="98"/>
      <c r="H31" s="98"/>
    </row>
    <row r="32" spans="1:8" ht="15">
      <c r="A32" s="108" t="s">
        <v>718</v>
      </c>
      <c r="B32" s="104" t="s">
        <v>719</v>
      </c>
      <c r="C32" s="180">
        <f>Баланс!C51</f>
        <v>1</v>
      </c>
      <c r="D32" s="180">
        <f>Баланс!D51</f>
        <v>1</v>
      </c>
      <c r="E32" s="98"/>
      <c r="F32" s="98"/>
      <c r="G32" s="98"/>
      <c r="H32" s="98"/>
    </row>
    <row r="33" spans="1:8" ht="15">
      <c r="A33" s="108" t="s">
        <v>720</v>
      </c>
      <c r="B33" s="104" t="s">
        <v>721</v>
      </c>
      <c r="C33" s="180">
        <f>Баланс!C52</f>
        <v>161</v>
      </c>
      <c r="D33" s="180">
        <f>Баланс!D52</f>
        <v>286</v>
      </c>
      <c r="E33" s="98"/>
      <c r="F33" s="98"/>
      <c r="G33" s="98"/>
      <c r="H33" s="98"/>
    </row>
    <row r="34" spans="1:8" ht="15">
      <c r="A34" s="108" t="s">
        <v>722</v>
      </c>
      <c r="B34" s="104" t="s">
        <v>723</v>
      </c>
      <c r="C34" s="180">
        <f>Баланс!C53</f>
        <v>4133</v>
      </c>
      <c r="D34" s="180">
        <f>Баланс!D53</f>
        <v>2716</v>
      </c>
      <c r="E34" s="98"/>
      <c r="F34" s="98"/>
      <c r="G34" s="98"/>
      <c r="H34" s="98"/>
    </row>
    <row r="35" spans="1:8" ht="28.5" customHeight="1">
      <c r="A35" s="108" t="s">
        <v>649</v>
      </c>
      <c r="B35" s="104" t="s">
        <v>724</v>
      </c>
      <c r="C35" s="180">
        <f>C15+C25</f>
        <v>16773</v>
      </c>
      <c r="D35" s="180">
        <f>D15+D25</f>
        <v>14849</v>
      </c>
      <c r="E35" s="98"/>
      <c r="F35" s="98"/>
      <c r="G35" s="98"/>
      <c r="H35" s="98"/>
    </row>
    <row r="36" spans="1:8" ht="15">
      <c r="A36" s="108" t="s">
        <v>652</v>
      </c>
      <c r="B36" s="104" t="s">
        <v>725</v>
      </c>
      <c r="C36" s="182"/>
      <c r="D36" s="182"/>
      <c r="E36" s="98"/>
      <c r="F36" s="98"/>
      <c r="G36" s="98"/>
      <c r="H36" s="98"/>
    </row>
    <row r="37" spans="1:8" ht="15">
      <c r="A37" s="266" t="s">
        <v>655</v>
      </c>
      <c r="B37" s="105" t="s">
        <v>17</v>
      </c>
      <c r="C37" s="179"/>
      <c r="D37" s="179"/>
      <c r="E37" s="98"/>
      <c r="F37" s="98"/>
      <c r="G37" s="98"/>
      <c r="H37" s="98"/>
    </row>
    <row r="38" spans="1:8" ht="15">
      <c r="A38" s="267"/>
      <c r="B38" s="109" t="s">
        <v>726</v>
      </c>
      <c r="C38" s="178">
        <f>SUM(C40:C45)</f>
        <v>103</v>
      </c>
      <c r="D38" s="178">
        <f>SUM(D40:D45)</f>
        <v>78</v>
      </c>
      <c r="E38" s="98"/>
      <c r="F38" s="98"/>
      <c r="G38" s="98"/>
      <c r="H38" s="98"/>
    </row>
    <row r="39" spans="1:8" ht="15">
      <c r="A39" s="266" t="s">
        <v>727</v>
      </c>
      <c r="B39" s="105" t="s">
        <v>170</v>
      </c>
      <c r="C39" s="179"/>
      <c r="D39" s="179"/>
      <c r="E39" s="98"/>
      <c r="F39" s="98"/>
      <c r="G39" s="98"/>
      <c r="H39" s="98"/>
    </row>
    <row r="40" spans="1:8" ht="15">
      <c r="A40" s="267"/>
      <c r="B40" s="106" t="s">
        <v>728</v>
      </c>
      <c r="C40" s="178">
        <f>Баланс!C70</f>
        <v>52</v>
      </c>
      <c r="D40" s="178">
        <f>Баланс!D70</f>
        <v>78</v>
      </c>
      <c r="E40" s="98"/>
      <c r="F40" s="98"/>
      <c r="G40" s="98"/>
      <c r="H40" s="98"/>
    </row>
    <row r="41" spans="1:8" ht="30" customHeight="1">
      <c r="A41" s="108" t="s">
        <v>729</v>
      </c>
      <c r="B41" s="104" t="s">
        <v>730</v>
      </c>
      <c r="C41" s="178">
        <f>Баланс!C71</f>
        <v>51</v>
      </c>
      <c r="D41" s="178">
        <f>Баланс!D71</f>
        <v>0</v>
      </c>
      <c r="E41" s="98"/>
      <c r="F41" s="98"/>
      <c r="G41" s="98"/>
      <c r="H41" s="98"/>
    </row>
    <row r="42" spans="1:8" ht="15">
      <c r="A42" s="108" t="s">
        <v>731</v>
      </c>
      <c r="B42" s="104" t="s">
        <v>732</v>
      </c>
      <c r="C42" s="178">
        <f>Баланс!C72</f>
        <v>0</v>
      </c>
      <c r="D42" s="178">
        <f>Баланс!D72</f>
        <v>0</v>
      </c>
      <c r="E42" s="98"/>
      <c r="F42" s="98"/>
      <c r="G42" s="98"/>
      <c r="H42" s="98"/>
    </row>
    <row r="43" spans="1:8" ht="15">
      <c r="A43" s="108" t="s">
        <v>733</v>
      </c>
      <c r="B43" s="104" t="s">
        <v>734</v>
      </c>
      <c r="C43" s="178">
        <f>Баланс!C73</f>
        <v>0</v>
      </c>
      <c r="D43" s="178">
        <f>Баланс!D73</f>
        <v>0</v>
      </c>
      <c r="E43" s="98"/>
      <c r="F43" s="98"/>
      <c r="G43" s="98"/>
      <c r="H43" s="98"/>
    </row>
    <row r="44" spans="1:8" ht="15">
      <c r="A44" s="108" t="s">
        <v>735</v>
      </c>
      <c r="B44" s="104" t="s">
        <v>736</v>
      </c>
      <c r="C44" s="178">
        <f>Баланс!C74</f>
        <v>0</v>
      </c>
      <c r="D44" s="178">
        <f>Баланс!D74</f>
        <v>0</v>
      </c>
      <c r="E44" s="98"/>
      <c r="F44" s="98"/>
      <c r="G44" s="98"/>
      <c r="H44" s="98"/>
    </row>
    <row r="45" spans="1:8" ht="15">
      <c r="A45" s="108" t="s">
        <v>737</v>
      </c>
      <c r="B45" s="104" t="s">
        <v>738</v>
      </c>
      <c r="C45" s="178">
        <f>Баланс!C75</f>
        <v>0</v>
      </c>
      <c r="D45" s="178">
        <f>Баланс!D75</f>
        <v>0</v>
      </c>
      <c r="E45" s="98"/>
      <c r="F45" s="98"/>
      <c r="G45" s="98"/>
      <c r="H45" s="98"/>
    </row>
    <row r="46" spans="1:8" ht="15">
      <c r="A46" s="108" t="s">
        <v>657</v>
      </c>
      <c r="B46" s="113" t="s">
        <v>853</v>
      </c>
      <c r="C46" s="176">
        <f>SUM(C48:C54)</f>
        <v>9224</v>
      </c>
      <c r="D46" s="177">
        <f>SUM(D48:D54)</f>
        <v>9056</v>
      </c>
      <c r="E46" s="98"/>
      <c r="F46" s="98"/>
      <c r="G46" s="98"/>
      <c r="H46" s="98"/>
    </row>
    <row r="47" spans="1:8" ht="15">
      <c r="A47" s="269" t="s">
        <v>739</v>
      </c>
      <c r="B47" s="111" t="s">
        <v>170</v>
      </c>
      <c r="C47" s="179"/>
      <c r="D47" s="179"/>
      <c r="E47" s="98"/>
      <c r="F47" s="98"/>
      <c r="G47" s="98"/>
      <c r="H47" s="98"/>
    </row>
    <row r="48" spans="1:8" ht="15">
      <c r="A48" s="270"/>
      <c r="B48" s="112" t="s">
        <v>740</v>
      </c>
      <c r="C48" s="178">
        <f>Баланс!C78</f>
        <v>2118</v>
      </c>
      <c r="D48" s="178">
        <f>Баланс!D78</f>
        <v>1814</v>
      </c>
      <c r="E48" s="98"/>
      <c r="F48" s="98"/>
      <c r="G48" s="98"/>
      <c r="H48" s="98"/>
    </row>
    <row r="49" spans="1:8" ht="31.5" customHeight="1">
      <c r="A49" s="108" t="s">
        <v>741</v>
      </c>
      <c r="B49" s="106" t="s">
        <v>742</v>
      </c>
      <c r="C49" s="178">
        <f>Баланс!C79</f>
        <v>88</v>
      </c>
      <c r="D49" s="178">
        <f>Баланс!D79</f>
        <v>34</v>
      </c>
      <c r="E49" s="98"/>
      <c r="F49" s="98"/>
      <c r="G49" s="98"/>
      <c r="H49" s="98"/>
    </row>
    <row r="50" spans="1:8" ht="31.5" customHeight="1">
      <c r="A50" s="108" t="s">
        <v>743</v>
      </c>
      <c r="B50" s="104" t="s">
        <v>744</v>
      </c>
      <c r="C50" s="178">
        <f>Баланс!C80</f>
        <v>2886</v>
      </c>
      <c r="D50" s="178">
        <f>Баланс!D80</f>
        <v>4492</v>
      </c>
      <c r="E50" s="98"/>
      <c r="F50" s="98"/>
      <c r="G50" s="98"/>
      <c r="H50" s="98"/>
    </row>
    <row r="51" spans="1:8" ht="30" customHeight="1">
      <c r="A51" s="108" t="s">
        <v>745</v>
      </c>
      <c r="B51" s="104" t="s">
        <v>746</v>
      </c>
      <c r="C51" s="180">
        <f>Баланс!C90</f>
        <v>0</v>
      </c>
      <c r="D51" s="180">
        <f>Баланс!D90</f>
        <v>0</v>
      </c>
      <c r="E51" s="98"/>
      <c r="F51" s="98"/>
      <c r="G51" s="98"/>
      <c r="H51" s="98"/>
    </row>
    <row r="52" spans="1:8" ht="15">
      <c r="A52" s="108" t="s">
        <v>747</v>
      </c>
      <c r="B52" s="104" t="s">
        <v>734</v>
      </c>
      <c r="C52" s="180">
        <f>Баланс!C91</f>
        <v>0</v>
      </c>
      <c r="D52" s="180">
        <f>Баланс!D91</f>
        <v>0</v>
      </c>
      <c r="E52" s="98"/>
      <c r="F52" s="98"/>
      <c r="G52" s="98"/>
      <c r="H52" s="98"/>
    </row>
    <row r="53" spans="1:8" ht="15">
      <c r="A53" s="108" t="s">
        <v>748</v>
      </c>
      <c r="B53" s="104" t="s">
        <v>736</v>
      </c>
      <c r="C53" s="180">
        <f>Баланс!C92</f>
        <v>0</v>
      </c>
      <c r="D53" s="180">
        <f>Баланс!D92</f>
        <v>0</v>
      </c>
      <c r="E53" s="98"/>
      <c r="F53" s="98"/>
      <c r="G53" s="98"/>
      <c r="H53" s="98"/>
    </row>
    <row r="54" spans="1:8" ht="15">
      <c r="A54" s="108" t="s">
        <v>749</v>
      </c>
      <c r="B54" s="104" t="s">
        <v>750</v>
      </c>
      <c r="C54" s="180">
        <f>Баланс!C93</f>
        <v>4132</v>
      </c>
      <c r="D54" s="180">
        <f>Баланс!D93</f>
        <v>2716</v>
      </c>
      <c r="E54" s="98"/>
      <c r="F54" s="98"/>
      <c r="G54" s="98"/>
      <c r="H54" s="98"/>
    </row>
    <row r="55" spans="1:8" ht="32.25" customHeight="1">
      <c r="A55" s="108" t="s">
        <v>751</v>
      </c>
      <c r="B55" s="104" t="s">
        <v>752</v>
      </c>
      <c r="C55" s="180">
        <f>C38+C46</f>
        <v>9327</v>
      </c>
      <c r="D55" s="180">
        <f>D38+D46</f>
        <v>9134</v>
      </c>
      <c r="E55" s="98"/>
      <c r="F55" s="98"/>
      <c r="G55" s="98"/>
      <c r="H55" s="98"/>
    </row>
    <row r="56" spans="1:8" ht="31.5" customHeight="1">
      <c r="A56" s="108" t="s">
        <v>753</v>
      </c>
      <c r="B56" s="104" t="s">
        <v>754</v>
      </c>
      <c r="C56" s="180">
        <f>C35-C55</f>
        <v>7446</v>
      </c>
      <c r="D56" s="180">
        <f>D35-D55</f>
        <v>5715</v>
      </c>
      <c r="E56" s="98"/>
      <c r="F56" s="98"/>
      <c r="G56" s="98"/>
      <c r="H56" s="98"/>
    </row>
    <row r="61" ht="15">
      <c r="D61" t="s">
        <v>755</v>
      </c>
    </row>
  </sheetData>
  <sheetProtection/>
  <mergeCells count="13">
    <mergeCell ref="A1:A3"/>
    <mergeCell ref="A5:H5"/>
    <mergeCell ref="A6:H6"/>
    <mergeCell ref="A8:H8"/>
    <mergeCell ref="B10:B11"/>
    <mergeCell ref="C10:C11"/>
    <mergeCell ref="D10:D11"/>
    <mergeCell ref="A39:A40"/>
    <mergeCell ref="A26:A27"/>
    <mergeCell ref="A37:A38"/>
    <mergeCell ref="A14:A15"/>
    <mergeCell ref="A16:A17"/>
    <mergeCell ref="A47:A48"/>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 xml:space="preserve">&amp;L&amp;G&amp;C                                            Подготовлено с использованием ИПС «Нормативка.by»     </oddHeader>
    <oddFooter xml:space="preserve">&amp;C </oddFooter>
  </headerFooter>
  <legacyDrawingHF r:id="rId1"/>
</worksheet>
</file>

<file path=xl/worksheets/sheet8.xml><?xml version="1.0" encoding="utf-8"?>
<worksheet xmlns="http://schemas.openxmlformats.org/spreadsheetml/2006/main" xmlns:r="http://schemas.openxmlformats.org/officeDocument/2006/relationships">
  <sheetPr codeName="Лист7">
    <tabColor rgb="FF92D050"/>
  </sheetPr>
  <dimension ref="A1:AD347"/>
  <sheetViews>
    <sheetView showGridLines="0" workbookViewId="0" topLeftCell="A1">
      <selection activeCell="X14" sqref="X14"/>
    </sheetView>
  </sheetViews>
  <sheetFormatPr defaultColWidth="9.140625" defaultRowHeight="15"/>
  <cols>
    <col min="1" max="1" width="3.7109375" style="2" customWidth="1"/>
    <col min="2" max="2" width="14.7109375" style="2" customWidth="1"/>
    <col min="3" max="3" width="15.8515625" style="2" customWidth="1"/>
    <col min="4" max="4" width="13.00390625" style="2" customWidth="1"/>
    <col min="5" max="5" width="4.421875" style="2" customWidth="1"/>
    <col min="6" max="6" width="4.00390625" style="2" customWidth="1"/>
    <col min="7" max="7" width="3.00390625" style="2" customWidth="1"/>
    <col min="8" max="8" width="2.140625" style="2" bestFit="1" customWidth="1"/>
    <col min="9" max="9" width="5.421875" style="2" customWidth="1"/>
    <col min="10" max="11" width="5.7109375" style="2" customWidth="1"/>
    <col min="12" max="12" width="10.00390625" style="2" hidden="1" customWidth="1"/>
    <col min="13" max="13" width="8.8515625" style="2" customWidth="1"/>
    <col min="14" max="14" width="2.421875" style="2" customWidth="1"/>
    <col min="15" max="15" width="0.85546875" style="2" customWidth="1"/>
    <col min="16" max="16" width="9.28125" style="2" customWidth="1"/>
    <col min="17" max="17" width="19.28125" style="2" customWidth="1"/>
    <col min="18" max="18" width="9.00390625" style="2" customWidth="1"/>
    <col min="19" max="19" width="6.140625" style="2" customWidth="1"/>
    <col min="20" max="20" width="4.140625" style="2" customWidth="1"/>
    <col min="21" max="21" width="1.7109375" style="2" customWidth="1"/>
    <col min="22" max="22" width="4.7109375" style="2" customWidth="1"/>
    <col min="23" max="23" width="9.00390625" style="2" customWidth="1"/>
    <col min="24" max="24" width="9.140625" style="2" customWidth="1"/>
    <col min="25" max="25" width="7.00390625" style="2" customWidth="1"/>
    <col min="26" max="26" width="5.421875" style="2" customWidth="1"/>
    <col min="27" max="16384" width="9.140625" style="2" customWidth="1"/>
  </cols>
  <sheetData>
    <row r="1" spans="1:13" s="1" customFormat="1" ht="15">
      <c r="A1" s="39"/>
      <c r="B1" s="39"/>
      <c r="C1" s="39"/>
      <c r="D1" s="39"/>
      <c r="E1" s="39"/>
      <c r="F1" s="287" t="s">
        <v>179</v>
      </c>
      <c r="G1" s="287"/>
      <c r="H1" s="287"/>
      <c r="I1" s="287"/>
      <c r="J1" s="287"/>
      <c r="K1" s="287"/>
      <c r="L1" s="287"/>
      <c r="M1" s="287"/>
    </row>
    <row r="2" spans="1:13" s="1" customFormat="1" ht="47.25" customHeight="1">
      <c r="A2" s="39"/>
      <c r="B2" s="39"/>
      <c r="C2" s="39"/>
      <c r="D2" s="39"/>
      <c r="E2" s="39"/>
      <c r="F2" s="280" t="s">
        <v>180</v>
      </c>
      <c r="G2" s="280"/>
      <c r="H2" s="280"/>
      <c r="I2" s="280"/>
      <c r="J2" s="280"/>
      <c r="K2" s="280"/>
      <c r="L2" s="280"/>
      <c r="M2" s="280"/>
    </row>
    <row r="3" spans="1:17" ht="18" customHeight="1">
      <c r="A3" s="38"/>
      <c r="B3" s="38"/>
      <c r="C3" s="38"/>
      <c r="D3" s="38"/>
      <c r="E3" s="38"/>
      <c r="F3" s="38"/>
      <c r="G3" s="38"/>
      <c r="H3" s="38"/>
      <c r="I3" s="38"/>
      <c r="J3" s="38"/>
      <c r="K3" s="38"/>
      <c r="L3" s="38"/>
      <c r="M3" s="38"/>
      <c r="P3" s="3"/>
      <c r="Q3" s="3"/>
    </row>
    <row r="4" spans="1:17" ht="14.25">
      <c r="A4" s="281" t="s">
        <v>181</v>
      </c>
      <c r="B4" s="282"/>
      <c r="C4" s="282"/>
      <c r="D4" s="282"/>
      <c r="E4" s="282"/>
      <c r="F4" s="282"/>
      <c r="G4" s="282"/>
      <c r="H4" s="282"/>
      <c r="I4" s="282"/>
      <c r="J4" s="282"/>
      <c r="K4" s="282"/>
      <c r="L4" s="282"/>
      <c r="M4" s="282"/>
      <c r="P4" s="3"/>
      <c r="Q4" s="3"/>
    </row>
    <row r="5" spans="1:19" ht="12.75">
      <c r="A5" s="38"/>
      <c r="B5" s="283" t="s">
        <v>855</v>
      </c>
      <c r="C5" s="283"/>
      <c r="D5" s="283"/>
      <c r="E5" s="283"/>
      <c r="F5" s="283"/>
      <c r="G5" s="283"/>
      <c r="H5" s="283"/>
      <c r="I5" s="283"/>
      <c r="J5" s="283"/>
      <c r="K5" s="283"/>
      <c r="L5" s="38"/>
      <c r="M5" s="38"/>
      <c r="P5" s="3"/>
      <c r="Q5" s="3"/>
      <c r="R5" s="3"/>
      <c r="S5" s="3"/>
    </row>
    <row r="6" spans="1:30" ht="12.75">
      <c r="A6" s="38"/>
      <c r="B6" s="284" t="s">
        <v>182</v>
      </c>
      <c r="C6" s="285"/>
      <c r="D6" s="285"/>
      <c r="E6" s="285"/>
      <c r="F6" s="285"/>
      <c r="G6" s="285"/>
      <c r="H6" s="285"/>
      <c r="I6" s="285"/>
      <c r="J6" s="285"/>
      <c r="K6" s="285"/>
      <c r="L6" s="38"/>
      <c r="M6" s="38"/>
      <c r="P6" s="3"/>
      <c r="Q6" s="3"/>
      <c r="R6" s="3"/>
      <c r="S6" s="3"/>
      <c r="T6" s="4"/>
      <c r="U6" s="4"/>
      <c r="V6" s="4"/>
      <c r="W6" s="4"/>
      <c r="X6" s="4"/>
      <c r="Y6" s="4"/>
      <c r="Z6" s="4"/>
      <c r="AA6" s="4"/>
      <c r="AB6" s="4"/>
      <c r="AC6" s="4"/>
      <c r="AD6" s="4"/>
    </row>
    <row r="7" spans="1:30" ht="3" customHeight="1">
      <c r="A7" s="38"/>
      <c r="B7" s="38"/>
      <c r="C7" s="38"/>
      <c r="D7" s="38"/>
      <c r="E7" s="38"/>
      <c r="F7" s="38"/>
      <c r="G7" s="38"/>
      <c r="H7" s="38"/>
      <c r="I7" s="38"/>
      <c r="J7" s="38"/>
      <c r="K7" s="38"/>
      <c r="L7" s="38"/>
      <c r="M7" s="38"/>
      <c r="P7" s="3"/>
      <c r="Q7" s="3"/>
      <c r="R7" s="3"/>
      <c r="S7" s="3"/>
      <c r="T7" s="4"/>
      <c r="U7" s="4"/>
      <c r="V7" s="4"/>
      <c r="W7" s="4"/>
      <c r="X7" s="4"/>
      <c r="Y7" s="4"/>
      <c r="Z7" s="4"/>
      <c r="AA7" s="4"/>
      <c r="AB7" s="4"/>
      <c r="AC7" s="4"/>
      <c r="AD7" s="4"/>
    </row>
    <row r="8" spans="1:30" ht="14.25">
      <c r="A8" s="38"/>
      <c r="B8" s="38"/>
      <c r="C8" s="40" t="s">
        <v>852</v>
      </c>
      <c r="D8" s="286" t="str">
        <f>Баланс!A8</f>
        <v>на 31 декабря 2019 г.</v>
      </c>
      <c r="E8" s="286"/>
      <c r="F8" s="286"/>
      <c r="G8" s="41"/>
      <c r="H8" s="41"/>
      <c r="I8" s="42"/>
      <c r="J8" s="41"/>
      <c r="K8" s="38"/>
      <c r="L8" s="38"/>
      <c r="M8" s="38"/>
      <c r="P8" s="3"/>
      <c r="Q8" s="3"/>
      <c r="R8" s="3"/>
      <c r="S8" s="3"/>
      <c r="T8" s="4"/>
      <c r="U8" s="4"/>
      <c r="V8" s="4"/>
      <c r="W8" s="4"/>
      <c r="X8" s="4"/>
      <c r="Y8" s="4"/>
      <c r="Z8" s="4"/>
      <c r="AA8" s="4"/>
      <c r="AB8" s="4"/>
      <c r="AC8" s="4"/>
      <c r="AD8" s="4"/>
    </row>
    <row r="9" spans="1:30" ht="12.75">
      <c r="A9" s="38"/>
      <c r="B9" s="38"/>
      <c r="C9" s="38"/>
      <c r="D9" s="38"/>
      <c r="E9" s="38"/>
      <c r="F9" s="38"/>
      <c r="G9" s="38"/>
      <c r="H9" s="38"/>
      <c r="I9" s="38"/>
      <c r="J9" s="38"/>
      <c r="K9" s="38"/>
      <c r="L9" s="38"/>
      <c r="M9" s="38"/>
      <c r="P9" s="3"/>
      <c r="Q9" s="3"/>
      <c r="R9" s="3"/>
      <c r="S9" s="3"/>
      <c r="T9" s="26"/>
      <c r="U9" s="26"/>
      <c r="V9" s="26"/>
      <c r="W9" s="26"/>
      <c r="X9" s="26"/>
      <c r="Y9" s="26"/>
      <c r="Z9" s="26"/>
      <c r="AA9" s="5"/>
      <c r="AB9" s="5"/>
      <c r="AC9" s="4"/>
      <c r="AD9" s="4"/>
    </row>
    <row r="10" spans="1:30" ht="49.5" customHeight="1">
      <c r="A10" s="43" t="s">
        <v>183</v>
      </c>
      <c r="B10" s="288" t="s">
        <v>184</v>
      </c>
      <c r="C10" s="288"/>
      <c r="D10" s="288"/>
      <c r="E10" s="288" t="s">
        <v>185</v>
      </c>
      <c r="F10" s="288"/>
      <c r="G10" s="288"/>
      <c r="H10" s="289" t="s">
        <v>186</v>
      </c>
      <c r="I10" s="288"/>
      <c r="J10" s="288"/>
      <c r="K10" s="289" t="s">
        <v>187</v>
      </c>
      <c r="L10" s="288"/>
      <c r="M10" s="288"/>
      <c r="Q10" s="6"/>
      <c r="R10" s="3"/>
      <c r="S10" s="3"/>
      <c r="T10" s="26"/>
      <c r="U10" s="26"/>
      <c r="V10" s="26"/>
      <c r="W10" s="27" t="s">
        <v>185</v>
      </c>
      <c r="X10" s="27" t="s">
        <v>188</v>
      </c>
      <c r="Y10" s="26"/>
      <c r="Z10" s="26"/>
      <c r="AA10" s="5"/>
      <c r="AB10" s="5"/>
      <c r="AC10" s="4"/>
      <c r="AD10" s="4"/>
    </row>
    <row r="11" spans="1:30" ht="12.75">
      <c r="A11" s="7">
        <v>1</v>
      </c>
      <c r="B11" s="290">
        <v>2</v>
      </c>
      <c r="C11" s="290"/>
      <c r="D11" s="290"/>
      <c r="E11" s="290">
        <v>3</v>
      </c>
      <c r="F11" s="290"/>
      <c r="G11" s="290"/>
      <c r="H11" s="290">
        <v>4</v>
      </c>
      <c r="I11" s="290"/>
      <c r="J11" s="290"/>
      <c r="K11" s="290">
        <v>5</v>
      </c>
      <c r="L11" s="290"/>
      <c r="M11" s="290"/>
      <c r="P11" s="8" t="s">
        <v>189</v>
      </c>
      <c r="Q11" s="9" t="s">
        <v>190</v>
      </c>
      <c r="R11" s="9" t="s">
        <v>191</v>
      </c>
      <c r="S11" s="3"/>
      <c r="T11" s="26"/>
      <c r="U11" s="26"/>
      <c r="V11" s="26"/>
      <c r="W11" s="26"/>
      <c r="X11" s="26"/>
      <c r="Y11" s="26"/>
      <c r="Z11" s="26"/>
      <c r="AA11" s="5"/>
      <c r="AB11" s="5"/>
      <c r="AC11" s="4"/>
      <c r="AD11" s="4"/>
    </row>
    <row r="12" spans="1:30" ht="49.5" customHeight="1">
      <c r="A12" s="10">
        <v>1</v>
      </c>
      <c r="B12" s="291" t="s">
        <v>192</v>
      </c>
      <c r="C12" s="292"/>
      <c r="D12" s="293"/>
      <c r="E12" s="294">
        <f>IF(Баланс!D94=0,0,Баланс!D54/Баланс!D94)</f>
        <v>0.6621024734982333</v>
      </c>
      <c r="F12" s="295"/>
      <c r="G12" s="296"/>
      <c r="H12" s="294">
        <f>IF(Баланс!C94=0,0,Баланс!C54/Баланс!C94)</f>
        <v>0.9026452732003469</v>
      </c>
      <c r="I12" s="295"/>
      <c r="J12" s="296"/>
      <c r="K12" s="297" t="str">
        <f>"K1&gt;="&amp;R12</f>
        <v>K1&gt;=1,2</v>
      </c>
      <c r="L12" s="297"/>
      <c r="M12" s="297"/>
      <c r="O12" s="12"/>
      <c r="P12" s="13" t="str">
        <f>VLOOKUP($Q$12,$Q$113:$T$318,4,0)</f>
        <v>452</v>
      </c>
      <c r="Q12" s="14" t="s">
        <v>450</v>
      </c>
      <c r="R12" s="15">
        <f>VLOOKUP($Q$12,$Q$113:$T$318,2,0)</f>
        <v>1.2</v>
      </c>
      <c r="T12" s="26"/>
      <c r="U12" s="26"/>
      <c r="V12" s="26" t="s">
        <v>194</v>
      </c>
      <c r="W12" s="28">
        <f>E12</f>
        <v>0.6621024734982333</v>
      </c>
      <c r="X12" s="28">
        <f>H12</f>
        <v>0.9026452732003469</v>
      </c>
      <c r="Y12" s="29">
        <f>$R$12</f>
        <v>1.2</v>
      </c>
      <c r="Z12" s="30">
        <f>$Y$12</f>
        <v>1.2</v>
      </c>
      <c r="AA12" s="5"/>
      <c r="AB12" s="5"/>
      <c r="AC12" s="4"/>
      <c r="AD12" s="4"/>
    </row>
    <row r="13" spans="1:30" ht="78" customHeight="1">
      <c r="A13" s="10">
        <v>2</v>
      </c>
      <c r="B13" s="298" t="s">
        <v>195</v>
      </c>
      <c r="C13" s="299"/>
      <c r="D13" s="299"/>
      <c r="E13" s="294">
        <f>IF(Баланс!D54=0,0,(Баланс!D68+Баланс!D76-Баланс!D37)/Баланс!D54)</f>
        <v>-0.5103402268178786</v>
      </c>
      <c r="F13" s="295"/>
      <c r="G13" s="296"/>
      <c r="H13" s="294">
        <f>IF(Баланс!C54=0,0,(Баланс!C68+Баланс!C76-Баланс!C37)/Баланс!C54)</f>
        <v>-0.1078549123228441</v>
      </c>
      <c r="I13" s="295"/>
      <c r="J13" s="296"/>
      <c r="K13" s="297" t="str">
        <f>"K2&gt;="&amp;R13</f>
        <v>K2&gt;=0,15</v>
      </c>
      <c r="L13" s="297"/>
      <c r="M13" s="297"/>
      <c r="O13" s="16"/>
      <c r="P13" s="13" t="str">
        <f>VLOOKUP($Q$13,$Q$113:$T$318,4,0)</f>
        <v>452</v>
      </c>
      <c r="Q13" s="14" t="s">
        <v>450</v>
      </c>
      <c r="R13" s="15">
        <f>VLOOKUP($Q$13,$Q$113:$T$318,3,0)</f>
        <v>0.15</v>
      </c>
      <c r="S13" s="3"/>
      <c r="T13" s="26"/>
      <c r="U13" s="26"/>
      <c r="V13" s="26" t="s">
        <v>197</v>
      </c>
      <c r="W13" s="28">
        <f>E13</f>
        <v>-0.5103402268178786</v>
      </c>
      <c r="X13" s="28">
        <f>H13</f>
        <v>-0.1078549123228441</v>
      </c>
      <c r="Y13" s="29">
        <f>$R$13</f>
        <v>0.15</v>
      </c>
      <c r="Z13" s="30">
        <f>$Y$13</f>
        <v>0.15</v>
      </c>
      <c r="AA13" s="5"/>
      <c r="AB13" s="5"/>
      <c r="AC13" s="4"/>
      <c r="AD13" s="4"/>
    </row>
    <row r="14" spans="1:30" ht="71.25" customHeight="1">
      <c r="A14" s="10">
        <v>3</v>
      </c>
      <c r="B14" s="298" t="s">
        <v>198</v>
      </c>
      <c r="C14" s="299"/>
      <c r="D14" s="299"/>
      <c r="E14" s="294">
        <f>IF(Баланс!D55=0,0,(Баланс!D94+Баланс!D76)/Баланс!D55)</f>
        <v>0.6151255976833456</v>
      </c>
      <c r="F14" s="295"/>
      <c r="G14" s="296"/>
      <c r="H14" s="294">
        <f>IF(Баланс!C55=0,0,(Баланс!C94+Баланс!C76)/Баланс!C55)</f>
        <v>0.5560722589876588</v>
      </c>
      <c r="I14" s="295"/>
      <c r="J14" s="296"/>
      <c r="K14" s="300" t="s">
        <v>199</v>
      </c>
      <c r="L14" s="301"/>
      <c r="M14" s="302"/>
      <c r="P14" s="3"/>
      <c r="Q14" s="3"/>
      <c r="R14" s="3"/>
      <c r="S14" s="3"/>
      <c r="T14" s="26"/>
      <c r="U14" s="26"/>
      <c r="V14" s="26" t="s">
        <v>200</v>
      </c>
      <c r="W14" s="28">
        <f>E14</f>
        <v>0.6151255976833456</v>
      </c>
      <c r="X14" s="28">
        <f>H14</f>
        <v>0.5560722589876588</v>
      </c>
      <c r="Y14" s="29">
        <v>0.85</v>
      </c>
      <c r="Z14" s="30">
        <v>0.85</v>
      </c>
      <c r="AA14" s="5"/>
      <c r="AB14" s="5"/>
      <c r="AC14" s="4"/>
      <c r="AD14" s="4"/>
    </row>
    <row r="15" spans="1:29" ht="62.25" customHeight="1">
      <c r="A15" s="11">
        <v>4</v>
      </c>
      <c r="B15" s="291" t="s">
        <v>201</v>
      </c>
      <c r="C15" s="303"/>
      <c r="D15" s="304"/>
      <c r="E15" s="294">
        <f>IF(Баланс!D94=0,0,(Баланс!D51+Баланс!D52)/Баланс!D94)</f>
        <v>0.03169169611307421</v>
      </c>
      <c r="F15" s="295"/>
      <c r="G15" s="296"/>
      <c r="H15" s="294">
        <f>IF(Баланс!C94=0,0,(Баланс!C51+Баланс!C52)/Баланс!C94)</f>
        <v>0.01756287944492628</v>
      </c>
      <c r="I15" s="295"/>
      <c r="J15" s="296"/>
      <c r="K15" s="305" t="s">
        <v>202</v>
      </c>
      <c r="L15" s="306"/>
      <c r="M15" s="307"/>
      <c r="S15" s="4"/>
      <c r="T15" s="26"/>
      <c r="U15" s="26"/>
      <c r="V15" s="26"/>
      <c r="W15" s="26"/>
      <c r="X15" s="29"/>
      <c r="Y15" s="30"/>
      <c r="Z15" s="26"/>
      <c r="AA15" s="5"/>
      <c r="AB15" s="5"/>
      <c r="AC15" s="4"/>
    </row>
    <row r="16" spans="1:26" ht="56.25" customHeight="1">
      <c r="A16" s="11">
        <v>5</v>
      </c>
      <c r="B16" s="298" t="s">
        <v>203</v>
      </c>
      <c r="C16" s="299"/>
      <c r="D16" s="299"/>
      <c r="E16" s="308">
        <f>IF(Баланс!$C$55+Баланс!$D$55=0,0,'Отчет о прибыли и убытках'!D21*2/(Баланс!$C$55+Баланс!$D$55))</f>
        <v>0.8161406615647334</v>
      </c>
      <c r="F16" s="308"/>
      <c r="G16" s="308"/>
      <c r="H16" s="308">
        <f>IF(Баланс!$C$55+Баланс!$D$55=0,0,'Отчет о прибыли и убытках'!C21*2/(Баланс!$C$55+Баланс!$D$55))</f>
        <v>1.1295300739991145</v>
      </c>
      <c r="I16" s="308"/>
      <c r="J16" s="308"/>
      <c r="K16" s="305" t="str">
        <f>IF(AND(E16=0,H16=0),"нет данных",IF(E16&gt;H16,"оборачиваемость капитала снизилась","оборачиваемость капитала повысилась"))</f>
        <v>оборачиваемость капитала повысилась</v>
      </c>
      <c r="L16" s="306"/>
      <c r="M16" s="307"/>
      <c r="N16" s="5"/>
      <c r="T16" s="5"/>
      <c r="U16" s="5"/>
      <c r="V16" s="5"/>
      <c r="W16" s="5"/>
      <c r="X16" s="17"/>
      <c r="Y16" s="18"/>
      <c r="Z16" s="5"/>
    </row>
    <row r="17" spans="1:26" ht="56.25" customHeight="1">
      <c r="A17" s="11">
        <v>6</v>
      </c>
      <c r="B17" s="299" t="s">
        <v>204</v>
      </c>
      <c r="C17" s="299"/>
      <c r="D17" s="299"/>
      <c r="E17" s="308">
        <f>IF(Баланс!$C$54+Баланс!$D$54=0,0,'Отчет о прибыли и убытках'!D21/((Баланс!$D$54+Баланс!$C$54)/2))</f>
        <v>1.8019829632732858</v>
      </c>
      <c r="F17" s="308"/>
      <c r="G17" s="308"/>
      <c r="H17" s="308">
        <f>IF(Баланс!$C$54+Баланс!$D$54=0,0,'Отчет о прибыли и убытках'!C21/((Баланс!$D$54+Баланс!$C$54)/2))</f>
        <v>2.4939254294093005</v>
      </c>
      <c r="I17" s="308"/>
      <c r="J17" s="308"/>
      <c r="K17" s="305"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306"/>
      <c r="M17" s="307"/>
      <c r="T17" s="5"/>
      <c r="U17" s="5"/>
      <c r="V17" s="5"/>
      <c r="W17" s="5"/>
      <c r="X17" s="17"/>
      <c r="Y17" s="18"/>
      <c r="Z17" s="5"/>
    </row>
    <row r="18" spans="1:19" ht="54" customHeight="1">
      <c r="A18" s="11">
        <v>7</v>
      </c>
      <c r="B18" s="298" t="s">
        <v>205</v>
      </c>
      <c r="C18" s="299"/>
      <c r="D18" s="299"/>
      <c r="E18" s="309">
        <f>IF(Баланс!D95=0,0,Баланс!D68/Баланс!D95)</f>
        <v>0.3848744023166543</v>
      </c>
      <c r="F18" s="309"/>
      <c r="G18" s="309"/>
      <c r="H18" s="309">
        <f>IF(Баланс!C95=0,0,Баланс!C68/Баланс!C95)</f>
        <v>0.4439277410123413</v>
      </c>
      <c r="I18" s="309"/>
      <c r="J18" s="309"/>
      <c r="K18" s="310" t="s">
        <v>206</v>
      </c>
      <c r="L18" s="306"/>
      <c r="M18" s="307"/>
      <c r="N18" s="5"/>
      <c r="O18" s="19"/>
      <c r="P18" s="20"/>
      <c r="Q18" s="20"/>
      <c r="R18" s="12"/>
      <c r="S18" s="12"/>
    </row>
    <row r="19" spans="1:19" ht="48" customHeight="1">
      <c r="A19" s="11"/>
      <c r="B19" s="298" t="s">
        <v>207</v>
      </c>
      <c r="C19" s="299"/>
      <c r="D19" s="299"/>
      <c r="E19" s="309">
        <f>IF(Баланс!D68=0,0,(Баланс!D76+Баланс!D94)/Баланс!D68)</f>
        <v>1.5982502187226597</v>
      </c>
      <c r="F19" s="309"/>
      <c r="G19" s="309"/>
      <c r="H19" s="309">
        <f>IF(Баланс!C68=0,0,(Баланс!C76+Баланс!C94)/Баланс!C68)</f>
        <v>1.2526188557614826</v>
      </c>
      <c r="I19" s="309"/>
      <c r="J19" s="309"/>
      <c r="K19" s="310" t="s">
        <v>208</v>
      </c>
      <c r="L19" s="306"/>
      <c r="M19" s="307"/>
      <c r="N19" s="5"/>
      <c r="O19" s="19"/>
      <c r="P19" s="21"/>
      <c r="Q19" s="21"/>
      <c r="R19" s="12"/>
      <c r="S19" s="12"/>
    </row>
    <row r="20" spans="1:19" ht="12.75">
      <c r="A20" s="38"/>
      <c r="B20" s="38"/>
      <c r="C20" s="38"/>
      <c r="D20" s="38"/>
      <c r="E20" s="38"/>
      <c r="F20" s="38"/>
      <c r="G20" s="38"/>
      <c r="H20" s="38"/>
      <c r="I20" s="38"/>
      <c r="J20" s="38"/>
      <c r="K20" s="38"/>
      <c r="L20" s="38"/>
      <c r="M20" s="38"/>
      <c r="N20" s="5"/>
      <c r="O20" s="19"/>
      <c r="P20" s="20"/>
      <c r="Q20" s="20"/>
      <c r="R20" s="12"/>
      <c r="S20" s="12"/>
    </row>
    <row r="21" spans="1:19" ht="15">
      <c r="A21" s="38"/>
      <c r="B21" s="38"/>
      <c r="C21" s="38"/>
      <c r="D21" s="39"/>
      <c r="E21" s="38"/>
      <c r="F21" s="38"/>
      <c r="G21" s="38"/>
      <c r="H21" s="38"/>
      <c r="I21" s="39"/>
      <c r="J21" s="38"/>
      <c r="K21" s="38"/>
      <c r="L21" s="38"/>
      <c r="M21" s="38"/>
      <c r="N21" s="5"/>
      <c r="O21" s="19"/>
      <c r="P21" s="20"/>
      <c r="Q21" s="20"/>
      <c r="R21" s="12"/>
      <c r="S21" s="12"/>
    </row>
    <row r="22" spans="1:19" ht="15">
      <c r="A22" s="38"/>
      <c r="B22" s="38"/>
      <c r="C22" s="38"/>
      <c r="D22" s="38"/>
      <c r="E22" s="38"/>
      <c r="F22" s="38"/>
      <c r="G22" s="38"/>
      <c r="H22" s="38"/>
      <c r="I22" s="39"/>
      <c r="J22" s="38"/>
      <c r="K22" s="38"/>
      <c r="L22" s="38"/>
      <c r="M22" s="38"/>
      <c r="N22" s="5"/>
      <c r="O22" s="22"/>
      <c r="P22" s="21"/>
      <c r="Q22" s="21"/>
      <c r="R22" s="12"/>
      <c r="S22" s="12"/>
    </row>
    <row r="23" spans="1:19" ht="12.75">
      <c r="A23" s="38"/>
      <c r="B23" s="38"/>
      <c r="C23" s="38"/>
      <c r="D23" s="38"/>
      <c r="E23" s="38"/>
      <c r="F23" s="38"/>
      <c r="G23" s="38"/>
      <c r="H23" s="38"/>
      <c r="I23" s="38"/>
      <c r="J23" s="38"/>
      <c r="K23" s="38"/>
      <c r="L23" s="38"/>
      <c r="M23" s="38"/>
      <c r="N23" s="5"/>
      <c r="O23" s="22"/>
      <c r="P23" s="20"/>
      <c r="Q23" s="20"/>
      <c r="R23" s="12"/>
      <c r="S23" s="12"/>
    </row>
    <row r="24" spans="1:19" ht="12.75">
      <c r="A24" s="38"/>
      <c r="B24" s="38"/>
      <c r="C24" s="38"/>
      <c r="D24" s="38"/>
      <c r="E24" s="38"/>
      <c r="F24" s="38"/>
      <c r="G24" s="38"/>
      <c r="H24" s="38"/>
      <c r="I24" s="38"/>
      <c r="J24" s="38"/>
      <c r="K24" s="38"/>
      <c r="L24" s="38"/>
      <c r="M24" s="38"/>
      <c r="N24" s="5"/>
      <c r="O24" s="22"/>
      <c r="P24" s="20"/>
      <c r="Q24" s="20"/>
      <c r="R24" s="12"/>
      <c r="S24" s="12"/>
    </row>
    <row r="25" spans="14:19" ht="12.75">
      <c r="N25" s="5"/>
      <c r="O25" s="22"/>
      <c r="P25" s="20"/>
      <c r="Q25" s="20"/>
      <c r="R25" s="12"/>
      <c r="S25" s="12"/>
    </row>
    <row r="26" spans="14:19" ht="12.75">
      <c r="N26" s="5"/>
      <c r="O26" s="22"/>
      <c r="P26" s="23"/>
      <c r="Q26" s="23"/>
      <c r="R26" s="12"/>
      <c r="S26" s="12"/>
    </row>
    <row r="27" spans="14:19" ht="12.75">
      <c r="N27" s="5"/>
      <c r="O27" s="19"/>
      <c r="P27" s="24"/>
      <c r="Q27" s="24"/>
      <c r="R27" s="12"/>
      <c r="S27" s="12"/>
    </row>
    <row r="28" spans="14:19" ht="12.75">
      <c r="N28" s="5"/>
      <c r="O28" s="19"/>
      <c r="P28" s="22"/>
      <c r="Q28" s="22"/>
      <c r="R28" s="12"/>
      <c r="S28" s="12"/>
    </row>
    <row r="29" spans="14:19" ht="12.75">
      <c r="N29" s="5"/>
      <c r="O29" s="19"/>
      <c r="P29" s="22"/>
      <c r="Q29" s="22"/>
      <c r="R29" s="12"/>
      <c r="S29" s="12"/>
    </row>
    <row r="30" spans="14:19" ht="12.75">
      <c r="N30" s="5"/>
      <c r="O30" s="22"/>
      <c r="P30" s="24"/>
      <c r="Q30" s="24"/>
      <c r="R30" s="12"/>
      <c r="S30" s="12"/>
    </row>
    <row r="31" spans="14:19" ht="12.75">
      <c r="N31" s="5"/>
      <c r="O31" s="22"/>
      <c r="P31" s="20"/>
      <c r="Q31" s="20"/>
      <c r="R31" s="12"/>
      <c r="S31" s="12"/>
    </row>
    <row r="32" spans="14:19" ht="12.75">
      <c r="N32" s="5"/>
      <c r="O32" s="22"/>
      <c r="P32" s="20"/>
      <c r="Q32" s="20"/>
      <c r="R32" s="12"/>
      <c r="S32" s="12"/>
    </row>
    <row r="33" spans="14:19" ht="12.75">
      <c r="N33" s="5"/>
      <c r="O33" s="19"/>
      <c r="P33" s="22"/>
      <c r="Q33" s="22"/>
      <c r="R33" s="12"/>
      <c r="S33" s="12"/>
    </row>
    <row r="34" spans="14:19" ht="12.75">
      <c r="N34" s="5"/>
      <c r="O34" s="19"/>
      <c r="P34" s="22"/>
      <c r="Q34" s="22"/>
      <c r="R34" s="12"/>
      <c r="S34" s="12"/>
    </row>
    <row r="35" spans="14:19" ht="12.75">
      <c r="N35" s="5"/>
      <c r="O35" s="19"/>
      <c r="P35" s="22"/>
      <c r="Q35" s="22"/>
      <c r="R35" s="12"/>
      <c r="S35" s="12"/>
    </row>
    <row r="36" spans="14:19" ht="12.75">
      <c r="N36" s="5"/>
      <c r="O36" s="19"/>
      <c r="P36" s="22"/>
      <c r="Q36" s="22"/>
      <c r="R36" s="12"/>
      <c r="S36" s="12"/>
    </row>
    <row r="37" spans="14:19" ht="12.75">
      <c r="N37" s="5"/>
      <c r="O37" s="22"/>
      <c r="P37" s="24"/>
      <c r="Q37" s="24"/>
      <c r="R37" s="12"/>
      <c r="S37" s="12"/>
    </row>
    <row r="38" spans="14:19" ht="12.75">
      <c r="N38" s="5"/>
      <c r="O38" s="22"/>
      <c r="P38" s="23"/>
      <c r="Q38" s="23"/>
      <c r="R38" s="12"/>
      <c r="S38" s="12"/>
    </row>
    <row r="39" spans="14:19" ht="12.75">
      <c r="N39" s="5"/>
      <c r="O39" s="22"/>
      <c r="P39" s="25"/>
      <c r="Q39" s="25"/>
      <c r="R39" s="12"/>
      <c r="S39" s="12"/>
    </row>
    <row r="40" spans="14:19" ht="12.75">
      <c r="N40" s="5"/>
      <c r="O40" s="19"/>
      <c r="P40" s="22"/>
      <c r="Q40" s="22"/>
      <c r="R40" s="12"/>
      <c r="S40" s="12"/>
    </row>
    <row r="41" spans="14:19" ht="12.75">
      <c r="N41" s="5"/>
      <c r="O41" s="19"/>
      <c r="P41" s="24"/>
      <c r="Q41" s="24"/>
      <c r="R41" s="12"/>
      <c r="S41" s="12"/>
    </row>
    <row r="42" spans="14:19" ht="12.75">
      <c r="N42" s="5"/>
      <c r="O42" s="5"/>
      <c r="P42" s="5"/>
      <c r="Q42" s="5"/>
      <c r="R42" s="5"/>
      <c r="S42" s="5"/>
    </row>
    <row r="43" spans="14:19" ht="12.75">
      <c r="N43" s="5"/>
      <c r="O43" s="5"/>
      <c r="P43" s="5"/>
      <c r="Q43" s="5"/>
      <c r="R43" s="5"/>
      <c r="S43" s="5"/>
    </row>
    <row r="44" spans="14:19" ht="12.75">
      <c r="N44" s="5"/>
      <c r="O44" s="5"/>
      <c r="P44" s="5"/>
      <c r="Q44" s="5"/>
      <c r="R44" s="5"/>
      <c r="S44" s="5"/>
    </row>
    <row r="45" spans="14:19" ht="12.75">
      <c r="N45" s="5"/>
      <c r="O45" s="5"/>
      <c r="P45" s="5"/>
      <c r="Q45" s="5"/>
      <c r="R45" s="5"/>
      <c r="S45" s="5"/>
    </row>
    <row r="46" spans="14:19" ht="12.75">
      <c r="N46" s="5"/>
      <c r="O46" s="5"/>
      <c r="P46" s="5"/>
      <c r="Q46" s="5"/>
      <c r="R46" s="5"/>
      <c r="S46" s="5"/>
    </row>
    <row r="47" spans="14:19" ht="12.75">
      <c r="N47" s="5"/>
      <c r="O47" s="5"/>
      <c r="P47" s="5"/>
      <c r="Q47" s="5"/>
      <c r="R47" s="5"/>
      <c r="S47" s="5"/>
    </row>
    <row r="48" spans="14:19" ht="12.75">
      <c r="N48" s="5"/>
      <c r="O48" s="5"/>
      <c r="P48" s="5"/>
      <c r="Q48" s="5"/>
      <c r="R48" s="5"/>
      <c r="S48" s="5"/>
    </row>
    <row r="49" spans="14:19" ht="12.75">
      <c r="N49" s="5"/>
      <c r="O49" s="5"/>
      <c r="P49" s="5"/>
      <c r="Q49" s="5"/>
      <c r="R49" s="5"/>
      <c r="S49" s="5"/>
    </row>
    <row r="50" spans="14:19" ht="12.75">
      <c r="N50" s="5"/>
      <c r="O50" s="5"/>
      <c r="P50" s="5"/>
      <c r="Q50" s="5"/>
      <c r="R50" s="5"/>
      <c r="S50" s="5"/>
    </row>
    <row r="51" spans="14:19" ht="12.75">
      <c r="N51" s="5"/>
      <c r="O51" s="5"/>
      <c r="P51" s="5"/>
      <c r="Q51" s="5"/>
      <c r="R51" s="5"/>
      <c r="S51" s="5"/>
    </row>
    <row r="52" spans="14:19" ht="12.75">
      <c r="N52" s="5"/>
      <c r="O52" s="5"/>
      <c r="P52" s="5"/>
      <c r="Q52" s="5"/>
      <c r="R52" s="5"/>
      <c r="S52" s="5"/>
    </row>
    <row r="53" spans="14:19" ht="12.75">
      <c r="N53" s="5"/>
      <c r="O53" s="5"/>
      <c r="P53" s="5"/>
      <c r="Q53" s="5"/>
      <c r="R53" s="5"/>
      <c r="S53" s="5"/>
    </row>
    <row r="54" spans="14:19" ht="12.75">
      <c r="N54" s="5"/>
      <c r="O54" s="5"/>
      <c r="P54" s="5"/>
      <c r="Q54" s="5"/>
      <c r="R54" s="5"/>
      <c r="S54" s="5"/>
    </row>
    <row r="55" spans="14:19" ht="12.75">
      <c r="N55" s="5"/>
      <c r="O55" s="5"/>
      <c r="P55" s="5"/>
      <c r="Q55" s="5"/>
      <c r="R55" s="5"/>
      <c r="S55" s="5"/>
    </row>
    <row r="56" spans="14:19" ht="12.75">
      <c r="N56" s="5"/>
      <c r="O56" s="5"/>
      <c r="P56" s="5"/>
      <c r="Q56" s="5"/>
      <c r="R56" s="5"/>
      <c r="S56" s="5"/>
    </row>
    <row r="57" spans="14:19" ht="12.75">
      <c r="N57" s="5"/>
      <c r="O57" s="5"/>
      <c r="P57" s="5"/>
      <c r="Q57" s="5"/>
      <c r="R57" s="5"/>
      <c r="S57" s="5"/>
    </row>
    <row r="110" spans="16:23" ht="12.75">
      <c r="P110" s="31"/>
      <c r="Q110" s="31"/>
      <c r="R110" s="31"/>
      <c r="S110" s="31"/>
      <c r="T110" s="31"/>
      <c r="U110" s="31"/>
      <c r="V110" s="31"/>
      <c r="W110" s="31"/>
    </row>
    <row r="111" spans="16:23" ht="12.75">
      <c r="P111" s="31"/>
      <c r="Q111" s="31"/>
      <c r="R111" s="31"/>
      <c r="S111" s="31"/>
      <c r="T111" s="31"/>
      <c r="U111" s="31"/>
      <c r="V111" s="31"/>
      <c r="W111" s="31"/>
    </row>
    <row r="112" spans="16:23" ht="12.75">
      <c r="P112" s="26"/>
      <c r="Q112" s="26"/>
      <c r="R112" s="26"/>
      <c r="S112" s="26"/>
      <c r="T112" s="26"/>
      <c r="U112" s="26"/>
      <c r="V112" s="31"/>
      <c r="W112" s="31"/>
    </row>
    <row r="113" spans="16:23" ht="12.75">
      <c r="P113" s="32"/>
      <c r="Q113" s="33" t="s">
        <v>209</v>
      </c>
      <c r="R113" s="34">
        <v>1.5</v>
      </c>
      <c r="S113" s="34">
        <v>0.2</v>
      </c>
      <c r="T113" s="32" t="s">
        <v>210</v>
      </c>
      <c r="U113" s="26"/>
      <c r="V113" s="31"/>
      <c r="W113" s="31"/>
    </row>
    <row r="114" spans="16:23" ht="12.75">
      <c r="P114" s="32"/>
      <c r="Q114" s="33" t="s">
        <v>211</v>
      </c>
      <c r="R114" s="34">
        <v>1.5</v>
      </c>
      <c r="S114" s="34">
        <v>0.2</v>
      </c>
      <c r="T114" s="32" t="s">
        <v>212</v>
      </c>
      <c r="U114" s="26"/>
      <c r="V114" s="31"/>
      <c r="W114" s="31"/>
    </row>
    <row r="115" spans="16:23" ht="63.75">
      <c r="P115" s="32"/>
      <c r="Q115" s="35" t="s">
        <v>213</v>
      </c>
      <c r="R115" s="34">
        <v>1.5</v>
      </c>
      <c r="S115" s="34">
        <v>0.2</v>
      </c>
      <c r="T115" s="32" t="s">
        <v>214</v>
      </c>
      <c r="U115" s="26"/>
      <c r="V115" s="31"/>
      <c r="W115" s="31"/>
    </row>
    <row r="116" spans="16:23" ht="76.5">
      <c r="P116" s="32"/>
      <c r="Q116" s="33" t="s">
        <v>215</v>
      </c>
      <c r="R116" s="34">
        <v>1.5</v>
      </c>
      <c r="S116" s="34">
        <v>0.2</v>
      </c>
      <c r="T116" s="32" t="s">
        <v>216</v>
      </c>
      <c r="U116" s="26"/>
      <c r="V116" s="31"/>
      <c r="W116" s="31"/>
    </row>
    <row r="117" spans="16:23" ht="51">
      <c r="P117" s="32"/>
      <c r="Q117" s="33" t="s">
        <v>217</v>
      </c>
      <c r="R117" s="34">
        <v>1.5</v>
      </c>
      <c r="S117" s="34">
        <v>0.2</v>
      </c>
      <c r="T117" s="32" t="s">
        <v>218</v>
      </c>
      <c r="U117" s="26"/>
      <c r="V117" s="31"/>
      <c r="W117" s="31"/>
    </row>
    <row r="118" spans="16:23" ht="38.25">
      <c r="P118" s="32"/>
      <c r="Q118" s="33" t="s">
        <v>219</v>
      </c>
      <c r="R118" s="34">
        <v>1.5</v>
      </c>
      <c r="S118" s="34">
        <v>0.2</v>
      </c>
      <c r="T118" s="32">
        <v>20</v>
      </c>
      <c r="U118" s="26"/>
      <c r="V118" s="31"/>
      <c r="W118" s="31"/>
    </row>
    <row r="119" spans="16:23" ht="51">
      <c r="P119" s="32"/>
      <c r="Q119" s="33" t="s">
        <v>220</v>
      </c>
      <c r="R119" s="34">
        <v>1.5</v>
      </c>
      <c r="S119" s="34">
        <v>0.2</v>
      </c>
      <c r="T119" s="32">
        <v>50</v>
      </c>
      <c r="U119" s="26"/>
      <c r="V119" s="31"/>
      <c r="W119" s="31"/>
    </row>
    <row r="120" spans="16:23" ht="38.25">
      <c r="P120" s="32"/>
      <c r="Q120" s="33" t="s">
        <v>221</v>
      </c>
      <c r="R120" s="34">
        <v>1.7</v>
      </c>
      <c r="S120" s="34">
        <v>0.3</v>
      </c>
      <c r="T120" s="32" t="s">
        <v>222</v>
      </c>
      <c r="U120" s="26"/>
      <c r="V120" s="31"/>
      <c r="W120" s="31"/>
    </row>
    <row r="121" spans="16:23" ht="38.25">
      <c r="P121" s="32"/>
      <c r="Q121" s="33" t="s">
        <v>223</v>
      </c>
      <c r="R121" s="34">
        <v>1.7</v>
      </c>
      <c r="S121" s="34">
        <v>0.3</v>
      </c>
      <c r="T121" s="32" t="s">
        <v>224</v>
      </c>
      <c r="U121" s="26"/>
      <c r="V121" s="31"/>
      <c r="W121" s="31"/>
    </row>
    <row r="122" spans="16:23" ht="25.5">
      <c r="P122" s="32"/>
      <c r="Q122" s="33" t="s">
        <v>225</v>
      </c>
      <c r="R122" s="34">
        <v>1.7</v>
      </c>
      <c r="S122" s="34">
        <v>0.3</v>
      </c>
      <c r="T122" s="32" t="s">
        <v>226</v>
      </c>
      <c r="U122" s="26"/>
      <c r="V122" s="31"/>
      <c r="W122" s="31"/>
    </row>
    <row r="123" spans="16:23" ht="25.5">
      <c r="P123" s="32"/>
      <c r="Q123" s="33" t="s">
        <v>227</v>
      </c>
      <c r="R123" s="34">
        <v>1.7</v>
      </c>
      <c r="S123" s="34">
        <v>0.3</v>
      </c>
      <c r="T123" s="32" t="s">
        <v>228</v>
      </c>
      <c r="U123" s="26"/>
      <c r="V123" s="31"/>
      <c r="W123" s="31"/>
    </row>
    <row r="124" spans="16:23" ht="38.25">
      <c r="P124" s="32"/>
      <c r="Q124" s="33" t="s">
        <v>229</v>
      </c>
      <c r="R124" s="34">
        <v>1.7</v>
      </c>
      <c r="S124" s="34">
        <v>0.3</v>
      </c>
      <c r="T124" s="32" t="s">
        <v>230</v>
      </c>
      <c r="U124" s="26"/>
      <c r="V124" s="31"/>
      <c r="W124" s="31"/>
    </row>
    <row r="125" spans="16:23" ht="25.5">
      <c r="P125" s="32"/>
      <c r="Q125" s="33" t="s">
        <v>231</v>
      </c>
      <c r="R125" s="34">
        <v>1.7</v>
      </c>
      <c r="S125" s="34">
        <v>0.3</v>
      </c>
      <c r="T125" s="32" t="s">
        <v>232</v>
      </c>
      <c r="U125" s="26"/>
      <c r="V125" s="31"/>
      <c r="W125" s="31"/>
    </row>
    <row r="126" spans="16:23" ht="12.75">
      <c r="P126" s="32"/>
      <c r="Q126" s="33" t="s">
        <v>233</v>
      </c>
      <c r="R126" s="34">
        <v>1.7</v>
      </c>
      <c r="S126" s="34">
        <v>0.3</v>
      </c>
      <c r="T126" s="32" t="s">
        <v>234</v>
      </c>
      <c r="U126" s="26"/>
      <c r="V126" s="31"/>
      <c r="W126" s="31"/>
    </row>
    <row r="127" spans="16:23" ht="51">
      <c r="P127" s="32"/>
      <c r="Q127" s="33" t="s">
        <v>235</v>
      </c>
      <c r="R127" s="34">
        <v>1.7</v>
      </c>
      <c r="S127" s="34">
        <v>0.3</v>
      </c>
      <c r="T127" s="32" t="s">
        <v>236</v>
      </c>
      <c r="U127" s="26"/>
      <c r="V127" s="31"/>
      <c r="W127" s="31"/>
    </row>
    <row r="128" spans="16:23" ht="25.5">
      <c r="P128" s="32"/>
      <c r="Q128" s="33" t="s">
        <v>237</v>
      </c>
      <c r="R128" s="34">
        <v>1.7</v>
      </c>
      <c r="S128" s="34">
        <v>0.3</v>
      </c>
      <c r="T128" s="32" t="s">
        <v>238</v>
      </c>
      <c r="U128" s="26"/>
      <c r="V128" s="31"/>
      <c r="W128" s="31"/>
    </row>
    <row r="129" spans="16:23" ht="12.75">
      <c r="P129" s="32"/>
      <c r="Q129" s="33" t="s">
        <v>239</v>
      </c>
      <c r="R129" s="34">
        <v>1.2</v>
      </c>
      <c r="S129" s="34">
        <v>0.15</v>
      </c>
      <c r="T129" s="32">
        <v>142</v>
      </c>
      <c r="U129" s="26"/>
      <c r="V129" s="31"/>
      <c r="W129" s="31"/>
    </row>
    <row r="130" spans="16:23" ht="76.5">
      <c r="P130" s="32"/>
      <c r="Q130" s="33" t="s">
        <v>240</v>
      </c>
      <c r="R130" s="34">
        <v>1.7</v>
      </c>
      <c r="S130" s="34">
        <v>0.3</v>
      </c>
      <c r="T130" s="32" t="s">
        <v>241</v>
      </c>
      <c r="U130" s="26"/>
      <c r="V130" s="31"/>
      <c r="W130" s="31"/>
    </row>
    <row r="131" spans="16:23" ht="25.5">
      <c r="P131" s="32"/>
      <c r="Q131" s="33" t="s">
        <v>242</v>
      </c>
      <c r="R131" s="34">
        <v>1.7</v>
      </c>
      <c r="S131" s="34">
        <v>0.3</v>
      </c>
      <c r="T131" s="32" t="s">
        <v>243</v>
      </c>
      <c r="U131" s="26"/>
      <c r="V131" s="31"/>
      <c r="W131" s="31"/>
    </row>
    <row r="132" spans="16:23" ht="63.75">
      <c r="P132" s="32"/>
      <c r="Q132" s="33" t="s">
        <v>244</v>
      </c>
      <c r="R132" s="34">
        <v>1.7</v>
      </c>
      <c r="S132" s="34">
        <v>0.3</v>
      </c>
      <c r="T132" s="32" t="s">
        <v>245</v>
      </c>
      <c r="U132" s="26"/>
      <c r="V132" s="31"/>
      <c r="W132" s="31"/>
    </row>
    <row r="133" spans="16:23" ht="25.5">
      <c r="P133" s="32"/>
      <c r="Q133" s="33" t="s">
        <v>246</v>
      </c>
      <c r="R133" s="34">
        <v>1.3</v>
      </c>
      <c r="S133" s="34">
        <v>0.2</v>
      </c>
      <c r="T133" s="32">
        <v>151</v>
      </c>
      <c r="U133" s="26"/>
      <c r="V133" s="31"/>
      <c r="W133" s="31"/>
    </row>
    <row r="134" spans="16:23" ht="51">
      <c r="P134" s="32"/>
      <c r="Q134" s="33" t="s">
        <v>247</v>
      </c>
      <c r="R134" s="34">
        <v>1.3</v>
      </c>
      <c r="S134" s="34">
        <v>0.2</v>
      </c>
      <c r="T134" s="32" t="s">
        <v>248</v>
      </c>
      <c r="U134" s="26"/>
      <c r="V134" s="31"/>
      <c r="W134" s="31"/>
    </row>
    <row r="135" spans="16:23" ht="25.5">
      <c r="P135" s="32"/>
      <c r="Q135" s="33" t="s">
        <v>249</v>
      </c>
      <c r="R135" s="34">
        <v>1.3</v>
      </c>
      <c r="S135" s="34">
        <v>0.2</v>
      </c>
      <c r="T135" s="32" t="s">
        <v>250</v>
      </c>
      <c r="U135" s="26"/>
      <c r="V135" s="31"/>
      <c r="W135" s="31"/>
    </row>
    <row r="136" spans="16:23" ht="89.25">
      <c r="P136" s="32"/>
      <c r="Q136" s="33" t="s">
        <v>251</v>
      </c>
      <c r="R136" s="34">
        <v>1.3</v>
      </c>
      <c r="S136" s="34">
        <v>0.2</v>
      </c>
      <c r="T136" s="32" t="s">
        <v>252</v>
      </c>
      <c r="U136" s="26"/>
      <c r="V136" s="31"/>
      <c r="W136" s="31"/>
    </row>
    <row r="137" spans="16:23" ht="25.5">
      <c r="P137" s="32"/>
      <c r="Q137" s="33" t="s">
        <v>253</v>
      </c>
      <c r="R137" s="34">
        <v>1.3</v>
      </c>
      <c r="S137" s="34">
        <v>0.2</v>
      </c>
      <c r="T137" s="32" t="s">
        <v>254</v>
      </c>
      <c r="U137" s="26"/>
      <c r="V137" s="31"/>
      <c r="W137" s="31"/>
    </row>
    <row r="138" spans="16:23" ht="25.5">
      <c r="P138" s="32"/>
      <c r="Q138" s="33" t="s">
        <v>255</v>
      </c>
      <c r="R138" s="34">
        <v>1.3</v>
      </c>
      <c r="S138" s="34">
        <v>0.2</v>
      </c>
      <c r="T138" s="32" t="s">
        <v>256</v>
      </c>
      <c r="U138" s="26"/>
      <c r="V138" s="31"/>
      <c r="W138" s="31"/>
    </row>
    <row r="139" spans="16:23" ht="51">
      <c r="P139" s="32"/>
      <c r="Q139" s="33" t="s">
        <v>257</v>
      </c>
      <c r="R139" s="34">
        <v>1.7</v>
      </c>
      <c r="S139" s="34">
        <v>0.3</v>
      </c>
      <c r="T139" s="32" t="s">
        <v>258</v>
      </c>
      <c r="U139" s="26"/>
      <c r="V139" s="31"/>
      <c r="W139" s="31"/>
    </row>
    <row r="140" spans="16:23" ht="38.25">
      <c r="P140" s="32"/>
      <c r="Q140" s="33" t="s">
        <v>259</v>
      </c>
      <c r="R140" s="34">
        <v>1.7</v>
      </c>
      <c r="S140" s="34">
        <v>0.3</v>
      </c>
      <c r="T140" s="32" t="s">
        <v>260</v>
      </c>
      <c r="U140" s="26"/>
      <c r="V140" s="31"/>
      <c r="W140" s="31"/>
    </row>
    <row r="141" spans="16:23" ht="25.5">
      <c r="P141" s="32"/>
      <c r="Q141" s="33" t="s">
        <v>261</v>
      </c>
      <c r="R141" s="34">
        <v>1.7</v>
      </c>
      <c r="S141" s="34">
        <v>0.3</v>
      </c>
      <c r="T141" s="32" t="s">
        <v>262</v>
      </c>
      <c r="U141" s="26"/>
      <c r="V141" s="31"/>
      <c r="W141" s="31"/>
    </row>
    <row r="142" spans="16:23" ht="25.5">
      <c r="P142" s="32"/>
      <c r="Q142" s="33" t="s">
        <v>263</v>
      </c>
      <c r="R142" s="34">
        <v>1.7</v>
      </c>
      <c r="S142" s="34">
        <v>0.3</v>
      </c>
      <c r="T142" s="32" t="s">
        <v>264</v>
      </c>
      <c r="U142" s="26"/>
      <c r="V142" s="31"/>
      <c r="W142" s="31"/>
    </row>
    <row r="143" spans="16:23" ht="38.25">
      <c r="P143" s="32"/>
      <c r="Q143" s="33" t="s">
        <v>265</v>
      </c>
      <c r="R143" s="34">
        <v>1.3</v>
      </c>
      <c r="S143" s="34">
        <v>0.2</v>
      </c>
      <c r="T143" s="32" t="s">
        <v>266</v>
      </c>
      <c r="U143" s="26"/>
      <c r="V143" s="31"/>
      <c r="W143" s="31"/>
    </row>
    <row r="144" spans="16:23" ht="12.75">
      <c r="P144" s="32"/>
      <c r="Q144" s="33" t="s">
        <v>267</v>
      </c>
      <c r="R144" s="34">
        <v>1.3</v>
      </c>
      <c r="S144" s="34">
        <v>0.2</v>
      </c>
      <c r="T144" s="32" t="s">
        <v>268</v>
      </c>
      <c r="U144" s="26"/>
      <c r="V144" s="31"/>
      <c r="W144" s="31"/>
    </row>
    <row r="145" spans="16:23" ht="25.5">
      <c r="P145" s="32"/>
      <c r="Q145" s="33" t="s">
        <v>269</v>
      </c>
      <c r="R145" s="34">
        <v>1.3</v>
      </c>
      <c r="S145" s="34">
        <v>0.2</v>
      </c>
      <c r="T145" s="32" t="s">
        <v>270</v>
      </c>
      <c r="U145" s="26"/>
      <c r="V145" s="31"/>
      <c r="W145" s="31"/>
    </row>
    <row r="146" spans="16:23" ht="38.25">
      <c r="P146" s="32"/>
      <c r="Q146" s="33" t="s">
        <v>271</v>
      </c>
      <c r="R146" s="34">
        <v>1.3</v>
      </c>
      <c r="S146" s="34">
        <v>0.2</v>
      </c>
      <c r="T146" s="32" t="s">
        <v>272</v>
      </c>
      <c r="U146" s="26"/>
      <c r="V146" s="31"/>
      <c r="W146" s="31"/>
    </row>
    <row r="147" spans="16:23" ht="25.5">
      <c r="P147" s="32"/>
      <c r="Q147" s="33" t="s">
        <v>273</v>
      </c>
      <c r="R147" s="34">
        <v>1.3</v>
      </c>
      <c r="S147" s="34">
        <v>0.2</v>
      </c>
      <c r="T147" s="32" t="s">
        <v>274</v>
      </c>
      <c r="U147" s="26"/>
      <c r="V147" s="31"/>
      <c r="W147" s="31"/>
    </row>
    <row r="148" spans="16:23" ht="25.5">
      <c r="P148" s="32"/>
      <c r="Q148" s="33" t="s">
        <v>275</v>
      </c>
      <c r="R148" s="34">
        <v>1.3</v>
      </c>
      <c r="S148" s="34">
        <v>0.2</v>
      </c>
      <c r="T148" s="32" t="s">
        <v>276</v>
      </c>
      <c r="U148" s="26"/>
      <c r="V148" s="31"/>
      <c r="W148" s="31"/>
    </row>
    <row r="149" spans="16:23" ht="51">
      <c r="P149" s="32"/>
      <c r="Q149" s="33" t="s">
        <v>277</v>
      </c>
      <c r="R149" s="34">
        <v>1.3</v>
      </c>
      <c r="S149" s="34">
        <v>0.2</v>
      </c>
      <c r="T149" s="32" t="s">
        <v>278</v>
      </c>
      <c r="U149" s="26"/>
      <c r="V149" s="31"/>
      <c r="W149" s="31"/>
    </row>
    <row r="150" spans="16:23" ht="25.5">
      <c r="P150" s="32"/>
      <c r="Q150" s="33" t="s">
        <v>279</v>
      </c>
      <c r="R150" s="34">
        <v>1.3</v>
      </c>
      <c r="S150" s="34">
        <v>0.2</v>
      </c>
      <c r="T150" s="32" t="s">
        <v>280</v>
      </c>
      <c r="U150" s="26"/>
      <c r="V150" s="31"/>
      <c r="W150" s="31"/>
    </row>
    <row r="151" spans="16:23" ht="38.25">
      <c r="P151" s="32"/>
      <c r="Q151" s="33" t="s">
        <v>281</v>
      </c>
      <c r="R151" s="34">
        <v>1.3</v>
      </c>
      <c r="S151" s="34">
        <v>0.2</v>
      </c>
      <c r="T151" s="32" t="s">
        <v>282</v>
      </c>
      <c r="U151" s="26"/>
      <c r="V151" s="31"/>
      <c r="W151" s="31"/>
    </row>
    <row r="152" spans="16:23" ht="38.25">
      <c r="P152" s="36"/>
      <c r="Q152" s="33" t="s">
        <v>283</v>
      </c>
      <c r="R152" s="34">
        <v>1.3</v>
      </c>
      <c r="S152" s="34">
        <v>0.2</v>
      </c>
      <c r="T152" s="36" t="s">
        <v>284</v>
      </c>
      <c r="U152" s="26"/>
      <c r="V152" s="31"/>
      <c r="W152" s="31"/>
    </row>
    <row r="153" spans="16:23" ht="25.5">
      <c r="P153" s="32"/>
      <c r="Q153" s="33" t="s">
        <v>285</v>
      </c>
      <c r="R153" s="34">
        <v>1.3</v>
      </c>
      <c r="S153" s="34">
        <v>0.2</v>
      </c>
      <c r="T153" s="32" t="s">
        <v>286</v>
      </c>
      <c r="U153" s="26"/>
      <c r="V153" s="31"/>
      <c r="W153" s="31"/>
    </row>
    <row r="154" spans="16:23" ht="51">
      <c r="P154" s="32"/>
      <c r="Q154" s="33" t="s">
        <v>287</v>
      </c>
      <c r="R154" s="34">
        <v>1.3</v>
      </c>
      <c r="S154" s="34">
        <v>0.2</v>
      </c>
      <c r="T154" s="32" t="s">
        <v>288</v>
      </c>
      <c r="U154" s="26"/>
      <c r="V154" s="31"/>
      <c r="W154" s="31"/>
    </row>
    <row r="155" spans="16:23" ht="12.75">
      <c r="P155" s="32"/>
      <c r="Q155" s="33" t="s">
        <v>289</v>
      </c>
      <c r="R155" s="34">
        <v>1.3</v>
      </c>
      <c r="S155" s="34">
        <v>0.2</v>
      </c>
      <c r="T155" s="32" t="s">
        <v>290</v>
      </c>
      <c r="U155" s="26"/>
      <c r="V155" s="31"/>
      <c r="W155" s="31"/>
    </row>
    <row r="156" spans="16:23" ht="38.25">
      <c r="P156" s="32"/>
      <c r="Q156" s="33" t="s">
        <v>291</v>
      </c>
      <c r="R156" s="34">
        <v>1.7</v>
      </c>
      <c r="S156" s="34">
        <v>0.3</v>
      </c>
      <c r="T156" s="32" t="s">
        <v>292</v>
      </c>
      <c r="U156" s="26"/>
      <c r="V156" s="31"/>
      <c r="W156" s="31"/>
    </row>
    <row r="157" spans="16:23" ht="38.25">
      <c r="P157" s="32"/>
      <c r="Q157" s="33" t="s">
        <v>293</v>
      </c>
      <c r="R157" s="34">
        <v>1.7</v>
      </c>
      <c r="S157" s="34">
        <v>0.3</v>
      </c>
      <c r="T157" s="32" t="s">
        <v>294</v>
      </c>
      <c r="U157" s="26"/>
      <c r="V157" s="31"/>
      <c r="W157" s="31"/>
    </row>
    <row r="158" spans="16:23" ht="63.75">
      <c r="P158" s="32"/>
      <c r="Q158" s="33" t="s">
        <v>295</v>
      </c>
      <c r="R158" s="34">
        <v>1.7</v>
      </c>
      <c r="S158" s="34">
        <v>0.3</v>
      </c>
      <c r="T158" s="32" t="s">
        <v>296</v>
      </c>
      <c r="U158" s="26"/>
      <c r="V158" s="31"/>
      <c r="W158" s="31"/>
    </row>
    <row r="159" spans="16:23" ht="25.5">
      <c r="P159" s="32"/>
      <c r="Q159" s="33" t="s">
        <v>297</v>
      </c>
      <c r="R159" s="34">
        <v>1.7</v>
      </c>
      <c r="S159" s="34">
        <v>0.3</v>
      </c>
      <c r="T159" s="32" t="s">
        <v>298</v>
      </c>
      <c r="U159" s="26"/>
      <c r="V159" s="31"/>
      <c r="W159" s="31"/>
    </row>
    <row r="160" spans="16:23" ht="63.75">
      <c r="P160" s="32"/>
      <c r="Q160" s="33" t="s">
        <v>299</v>
      </c>
      <c r="R160" s="34">
        <v>1.7</v>
      </c>
      <c r="S160" s="34">
        <v>0.3</v>
      </c>
      <c r="T160" s="32" t="s">
        <v>300</v>
      </c>
      <c r="U160" s="26"/>
      <c r="V160" s="31"/>
      <c r="W160" s="31"/>
    </row>
    <row r="161" spans="16:23" ht="51">
      <c r="P161" s="32"/>
      <c r="Q161" s="33" t="s">
        <v>301</v>
      </c>
      <c r="R161" s="34">
        <v>1.7</v>
      </c>
      <c r="S161" s="34">
        <v>0.3</v>
      </c>
      <c r="T161" s="32" t="s">
        <v>302</v>
      </c>
      <c r="U161" s="26"/>
      <c r="V161" s="31"/>
      <c r="W161" s="31"/>
    </row>
    <row r="162" spans="16:23" ht="25.5">
      <c r="P162" s="32"/>
      <c r="Q162" s="33" t="s">
        <v>303</v>
      </c>
      <c r="R162" s="34">
        <v>1.7</v>
      </c>
      <c r="S162" s="34">
        <v>0.3</v>
      </c>
      <c r="T162" s="32" t="s">
        <v>304</v>
      </c>
      <c r="U162" s="26"/>
      <c r="V162" s="31"/>
      <c r="W162" s="31"/>
    </row>
    <row r="163" spans="16:23" ht="25.5">
      <c r="P163" s="32"/>
      <c r="Q163" s="33" t="s">
        <v>305</v>
      </c>
      <c r="R163" s="34">
        <v>1.1</v>
      </c>
      <c r="S163" s="34">
        <v>0.15</v>
      </c>
      <c r="T163" s="32">
        <v>221</v>
      </c>
      <c r="U163" s="26"/>
      <c r="V163" s="31"/>
      <c r="W163" s="31"/>
    </row>
    <row r="164" spans="16:23" ht="51">
      <c r="P164" s="32"/>
      <c r="Q164" s="33" t="s">
        <v>306</v>
      </c>
      <c r="R164" s="34">
        <v>1.7</v>
      </c>
      <c r="S164" s="34">
        <v>0.3</v>
      </c>
      <c r="T164" s="32" t="s">
        <v>307</v>
      </c>
      <c r="U164" s="26"/>
      <c r="V164" s="31"/>
      <c r="W164" s="31"/>
    </row>
    <row r="165" spans="16:23" ht="38.25">
      <c r="P165" s="32"/>
      <c r="Q165" s="35" t="s">
        <v>308</v>
      </c>
      <c r="R165" s="34">
        <v>1.7</v>
      </c>
      <c r="S165" s="34">
        <v>0.3</v>
      </c>
      <c r="T165" s="32" t="s">
        <v>309</v>
      </c>
      <c r="U165" s="26"/>
      <c r="V165" s="31"/>
      <c r="W165" s="31"/>
    </row>
    <row r="166" spans="16:23" ht="12.75">
      <c r="P166" s="32"/>
      <c r="Q166" s="33" t="s">
        <v>310</v>
      </c>
      <c r="R166" s="34">
        <v>1.4</v>
      </c>
      <c r="S166" s="34">
        <v>0.2</v>
      </c>
      <c r="T166" s="32" t="s">
        <v>311</v>
      </c>
      <c r="U166" s="26"/>
      <c r="V166" s="31"/>
      <c r="W166" s="31"/>
    </row>
    <row r="167" spans="16:23" ht="25.5">
      <c r="P167" s="32"/>
      <c r="Q167" s="33" t="s">
        <v>312</v>
      </c>
      <c r="R167" s="34">
        <v>1.4</v>
      </c>
      <c r="S167" s="34">
        <v>0.2</v>
      </c>
      <c r="T167" s="32" t="s">
        <v>313</v>
      </c>
      <c r="U167" s="26"/>
      <c r="V167" s="31"/>
      <c r="W167" s="31"/>
    </row>
    <row r="168" spans="16:23" ht="25.5">
      <c r="P168" s="32"/>
      <c r="Q168" s="33" t="s">
        <v>314</v>
      </c>
      <c r="R168" s="34">
        <v>1.4</v>
      </c>
      <c r="S168" s="34">
        <v>0.2</v>
      </c>
      <c r="T168" s="32" t="s">
        <v>315</v>
      </c>
      <c r="U168" s="26"/>
      <c r="V168" s="31"/>
      <c r="W168" s="31"/>
    </row>
    <row r="169" spans="16:23" ht="38.25">
      <c r="P169" s="32"/>
      <c r="Q169" s="33" t="s">
        <v>316</v>
      </c>
      <c r="R169" s="34">
        <v>1.4</v>
      </c>
      <c r="S169" s="34">
        <v>0.2</v>
      </c>
      <c r="T169" s="32" t="s">
        <v>317</v>
      </c>
      <c r="U169" s="26"/>
      <c r="V169" s="31"/>
      <c r="W169" s="31"/>
    </row>
    <row r="170" spans="16:23" ht="38.25">
      <c r="P170" s="32"/>
      <c r="Q170" s="33" t="s">
        <v>318</v>
      </c>
      <c r="R170" s="34">
        <v>1.4</v>
      </c>
      <c r="S170" s="34">
        <v>0.2</v>
      </c>
      <c r="T170" s="32" t="s">
        <v>319</v>
      </c>
      <c r="U170" s="26"/>
      <c r="V170" s="31"/>
      <c r="W170" s="31"/>
    </row>
    <row r="171" spans="16:23" ht="25.5">
      <c r="P171" s="32"/>
      <c r="Q171" s="33" t="s">
        <v>320</v>
      </c>
      <c r="R171" s="34">
        <v>1.4</v>
      </c>
      <c r="S171" s="34">
        <v>0.2</v>
      </c>
      <c r="T171" s="32" t="s">
        <v>321</v>
      </c>
      <c r="U171" s="26"/>
      <c r="V171" s="31"/>
      <c r="W171" s="31"/>
    </row>
    <row r="172" spans="16:23" ht="38.25">
      <c r="P172" s="32"/>
      <c r="Q172" s="33" t="s">
        <v>322</v>
      </c>
      <c r="R172" s="34">
        <v>1.4</v>
      </c>
      <c r="S172" s="34">
        <v>0.2</v>
      </c>
      <c r="T172" s="32" t="s">
        <v>323</v>
      </c>
      <c r="U172" s="26"/>
      <c r="V172" s="31"/>
      <c r="W172" s="31"/>
    </row>
    <row r="173" spans="16:23" ht="76.5">
      <c r="P173" s="32"/>
      <c r="Q173" s="33" t="s">
        <v>324</v>
      </c>
      <c r="R173" s="34">
        <v>1.4</v>
      </c>
      <c r="S173" s="34">
        <v>0.2</v>
      </c>
      <c r="T173" s="32" t="s">
        <v>325</v>
      </c>
      <c r="U173" s="26"/>
      <c r="V173" s="31"/>
      <c r="W173" s="31"/>
    </row>
    <row r="174" spans="16:23" ht="25.5">
      <c r="P174" s="32"/>
      <c r="Q174" s="33" t="s">
        <v>326</v>
      </c>
      <c r="R174" s="34">
        <v>1.4</v>
      </c>
      <c r="S174" s="34">
        <v>0.2</v>
      </c>
      <c r="T174" s="32" t="s">
        <v>327</v>
      </c>
      <c r="U174" s="26"/>
      <c r="V174" s="31"/>
      <c r="W174" s="31"/>
    </row>
    <row r="175" spans="16:23" ht="51">
      <c r="P175" s="32"/>
      <c r="Q175" s="33" t="s">
        <v>328</v>
      </c>
      <c r="R175" s="34">
        <v>1.4</v>
      </c>
      <c r="S175" s="34">
        <v>0.2</v>
      </c>
      <c r="T175" s="32" t="s">
        <v>329</v>
      </c>
      <c r="U175" s="26"/>
      <c r="V175" s="31"/>
      <c r="W175" s="31"/>
    </row>
    <row r="176" spans="16:23" ht="25.5">
      <c r="P176" s="32"/>
      <c r="Q176" s="33" t="s">
        <v>330</v>
      </c>
      <c r="R176" s="34">
        <v>1.4</v>
      </c>
      <c r="S176" s="34">
        <v>0.2</v>
      </c>
      <c r="T176" s="32" t="s">
        <v>331</v>
      </c>
      <c r="U176" s="26"/>
      <c r="V176" s="31"/>
      <c r="W176" s="31"/>
    </row>
    <row r="177" spans="16:23" ht="38.25">
      <c r="P177" s="32"/>
      <c r="Q177" s="33" t="s">
        <v>332</v>
      </c>
      <c r="R177" s="34">
        <v>1.4</v>
      </c>
      <c r="S177" s="34">
        <v>0.2</v>
      </c>
      <c r="T177" s="32" t="s">
        <v>333</v>
      </c>
      <c r="U177" s="26"/>
      <c r="V177" s="31"/>
      <c r="W177" s="31"/>
    </row>
    <row r="178" spans="16:23" ht="12.75">
      <c r="P178" s="32"/>
      <c r="Q178" s="33"/>
      <c r="R178" s="34"/>
      <c r="S178" s="34"/>
      <c r="T178" s="32"/>
      <c r="U178" s="26"/>
      <c r="V178" s="31"/>
      <c r="W178" s="31"/>
    </row>
    <row r="179" spans="16:23" ht="25.5">
      <c r="P179" s="32"/>
      <c r="Q179" s="33" t="s">
        <v>334</v>
      </c>
      <c r="R179" s="34">
        <v>1.2</v>
      </c>
      <c r="S179" s="34">
        <v>0.15</v>
      </c>
      <c r="T179" s="32" t="s">
        <v>335</v>
      </c>
      <c r="U179" s="26"/>
      <c r="V179" s="31"/>
      <c r="W179" s="31"/>
    </row>
    <row r="180" spans="16:23" ht="63.75">
      <c r="P180" s="32"/>
      <c r="Q180" s="33" t="s">
        <v>336</v>
      </c>
      <c r="R180" s="34">
        <v>1.2</v>
      </c>
      <c r="S180" s="34">
        <v>0.15</v>
      </c>
      <c r="T180" s="32" t="s">
        <v>337</v>
      </c>
      <c r="U180" s="26"/>
      <c r="V180" s="31"/>
      <c r="W180" s="31"/>
    </row>
    <row r="181" spans="16:23" ht="38.25">
      <c r="P181" s="32"/>
      <c r="Q181" s="33" t="s">
        <v>338</v>
      </c>
      <c r="R181" s="34">
        <v>1.2</v>
      </c>
      <c r="S181" s="34">
        <v>0.15</v>
      </c>
      <c r="T181" s="32" t="s">
        <v>339</v>
      </c>
      <c r="U181" s="26"/>
      <c r="V181" s="31"/>
      <c r="W181" s="31"/>
    </row>
    <row r="182" spans="16:23" ht="63.75">
      <c r="P182" s="32"/>
      <c r="Q182" s="33" t="s">
        <v>340</v>
      </c>
      <c r="R182" s="34">
        <v>1.2</v>
      </c>
      <c r="S182" s="34">
        <v>0.15</v>
      </c>
      <c r="T182" s="32" t="s">
        <v>341</v>
      </c>
      <c r="U182" s="26"/>
      <c r="V182" s="31"/>
      <c r="W182" s="31"/>
    </row>
    <row r="183" spans="16:23" ht="38.25">
      <c r="P183" s="32"/>
      <c r="Q183" s="33" t="s">
        <v>342</v>
      </c>
      <c r="R183" s="34">
        <v>1.2</v>
      </c>
      <c r="S183" s="34">
        <v>0.15</v>
      </c>
      <c r="T183" s="32" t="s">
        <v>343</v>
      </c>
      <c r="U183" s="26"/>
      <c r="V183" s="31"/>
      <c r="W183" s="31"/>
    </row>
    <row r="184" spans="16:23" ht="38.25">
      <c r="P184" s="32"/>
      <c r="Q184" s="33" t="s">
        <v>344</v>
      </c>
      <c r="R184" s="34">
        <v>1.2</v>
      </c>
      <c r="S184" s="34">
        <v>0.15</v>
      </c>
      <c r="T184" s="32" t="s">
        <v>345</v>
      </c>
      <c r="U184" s="26"/>
      <c r="V184" s="31"/>
      <c r="W184" s="31"/>
    </row>
    <row r="185" spans="16:23" ht="51">
      <c r="P185" s="32"/>
      <c r="Q185" s="33" t="s">
        <v>346</v>
      </c>
      <c r="R185" s="34">
        <v>1.2</v>
      </c>
      <c r="S185" s="34">
        <v>0.15</v>
      </c>
      <c r="T185" s="32" t="s">
        <v>347</v>
      </c>
      <c r="U185" s="26"/>
      <c r="V185" s="31"/>
      <c r="W185" s="31"/>
    </row>
    <row r="186" spans="16:23" ht="51">
      <c r="P186" s="32"/>
      <c r="Q186" s="33" t="s">
        <v>196</v>
      </c>
      <c r="R186" s="34">
        <v>1.2</v>
      </c>
      <c r="S186" s="34">
        <v>0.15</v>
      </c>
      <c r="T186" s="32" t="s">
        <v>348</v>
      </c>
      <c r="U186" s="26"/>
      <c r="V186" s="31"/>
      <c r="W186" s="31"/>
    </row>
    <row r="187" spans="16:23" ht="25.5">
      <c r="P187" s="36"/>
      <c r="Q187" s="33" t="s">
        <v>349</v>
      </c>
      <c r="R187" s="34">
        <v>1.3</v>
      </c>
      <c r="S187" s="34">
        <v>0.2</v>
      </c>
      <c r="T187" s="36" t="s">
        <v>350</v>
      </c>
      <c r="U187" s="26"/>
      <c r="V187" s="31"/>
      <c r="W187" s="31"/>
    </row>
    <row r="188" spans="16:23" ht="12.75">
      <c r="P188" s="32"/>
      <c r="Q188" s="33" t="s">
        <v>351</v>
      </c>
      <c r="R188" s="34">
        <v>1.3</v>
      </c>
      <c r="S188" s="34">
        <v>0.2</v>
      </c>
      <c r="T188" s="32" t="s">
        <v>352</v>
      </c>
      <c r="U188" s="26"/>
      <c r="V188" s="31"/>
      <c r="W188" s="31"/>
    </row>
    <row r="189" spans="16:23" ht="38.25">
      <c r="P189" s="32"/>
      <c r="Q189" s="33" t="s">
        <v>353</v>
      </c>
      <c r="R189" s="34">
        <v>1.3</v>
      </c>
      <c r="S189" s="34">
        <v>0.2</v>
      </c>
      <c r="T189" s="32" t="s">
        <v>354</v>
      </c>
      <c r="U189" s="26"/>
      <c r="V189" s="31"/>
      <c r="W189" s="31"/>
    </row>
    <row r="190" spans="16:23" ht="25.5">
      <c r="P190" s="32"/>
      <c r="Q190" s="33" t="s">
        <v>355</v>
      </c>
      <c r="R190" s="34">
        <v>1.3</v>
      </c>
      <c r="S190" s="34">
        <v>0.2</v>
      </c>
      <c r="T190" s="32" t="s">
        <v>356</v>
      </c>
      <c r="U190" s="26"/>
      <c r="V190" s="31"/>
      <c r="W190" s="31"/>
    </row>
    <row r="191" spans="16:23" ht="12.75">
      <c r="P191" s="32"/>
      <c r="Q191" s="33" t="s">
        <v>357</v>
      </c>
      <c r="R191" s="34">
        <v>1.3</v>
      </c>
      <c r="S191" s="34">
        <v>0.2</v>
      </c>
      <c r="T191" s="32" t="s">
        <v>358</v>
      </c>
      <c r="U191" s="26"/>
      <c r="V191" s="31"/>
      <c r="W191" s="31"/>
    </row>
    <row r="192" spans="16:23" ht="63.75">
      <c r="P192" s="32"/>
      <c r="Q192" s="33" t="s">
        <v>359</v>
      </c>
      <c r="R192" s="34">
        <v>1.2</v>
      </c>
      <c r="S192" s="34">
        <v>0.15</v>
      </c>
      <c r="T192" s="32">
        <v>281</v>
      </c>
      <c r="U192" s="26"/>
      <c r="V192" s="31"/>
      <c r="W192" s="31"/>
    </row>
    <row r="193" spans="16:23" ht="76.5">
      <c r="P193" s="32"/>
      <c r="Q193" s="33" t="s">
        <v>360</v>
      </c>
      <c r="R193" s="34">
        <v>1.3</v>
      </c>
      <c r="S193" s="34">
        <v>0.2</v>
      </c>
      <c r="T193" s="32" t="s">
        <v>361</v>
      </c>
      <c r="U193" s="26"/>
      <c r="V193" s="31"/>
      <c r="W193" s="31"/>
    </row>
    <row r="194" spans="16:23" ht="63.75">
      <c r="P194" s="32"/>
      <c r="Q194" s="33" t="s">
        <v>362</v>
      </c>
      <c r="R194" s="34">
        <v>1.3</v>
      </c>
      <c r="S194" s="34">
        <v>0.2</v>
      </c>
      <c r="T194" s="32" t="s">
        <v>363</v>
      </c>
      <c r="U194" s="26"/>
      <c r="V194" s="31"/>
      <c r="W194" s="31"/>
    </row>
    <row r="195" spans="16:23" ht="63.75">
      <c r="P195" s="32"/>
      <c r="Q195" s="33" t="s">
        <v>364</v>
      </c>
      <c r="R195" s="34">
        <v>1.3</v>
      </c>
      <c r="S195" s="34">
        <v>0.2</v>
      </c>
      <c r="T195" s="32" t="s">
        <v>365</v>
      </c>
      <c r="U195" s="26"/>
      <c r="V195" s="31"/>
      <c r="W195" s="31"/>
    </row>
    <row r="196" spans="16:23" ht="140.25">
      <c r="P196" s="32"/>
      <c r="Q196" s="33" t="s">
        <v>366</v>
      </c>
      <c r="R196" s="34">
        <v>1.3</v>
      </c>
      <c r="S196" s="34">
        <v>0.2</v>
      </c>
      <c r="T196" s="32" t="s">
        <v>367</v>
      </c>
      <c r="U196" s="26"/>
      <c r="V196" s="31"/>
      <c r="W196" s="31"/>
    </row>
    <row r="197" spans="16:23" ht="51">
      <c r="P197" s="32"/>
      <c r="Q197" s="33" t="s">
        <v>193</v>
      </c>
      <c r="R197" s="34">
        <v>1.3</v>
      </c>
      <c r="S197" s="34">
        <v>0.2</v>
      </c>
      <c r="T197" s="32" t="s">
        <v>368</v>
      </c>
      <c r="U197" s="26"/>
      <c r="V197" s="31"/>
      <c r="W197" s="31"/>
    </row>
    <row r="198" spans="16:23" ht="51">
      <c r="P198" s="32"/>
      <c r="Q198" s="33" t="s">
        <v>369</v>
      </c>
      <c r="R198" s="34">
        <v>1.3</v>
      </c>
      <c r="S198" s="34">
        <v>0.2</v>
      </c>
      <c r="T198" s="32" t="s">
        <v>370</v>
      </c>
      <c r="U198" s="26"/>
      <c r="V198" s="31"/>
      <c r="W198" s="31"/>
    </row>
    <row r="199" spans="16:23" ht="38.25">
      <c r="P199" s="32"/>
      <c r="Q199" s="33" t="s">
        <v>371</v>
      </c>
      <c r="R199" s="34">
        <v>1.3</v>
      </c>
      <c r="S199" s="34">
        <v>0.2</v>
      </c>
      <c r="T199" s="32" t="s">
        <v>372</v>
      </c>
      <c r="U199" s="26"/>
      <c r="V199" s="31"/>
      <c r="W199" s="31"/>
    </row>
    <row r="200" spans="16:23" ht="51">
      <c r="P200" s="32"/>
      <c r="Q200" s="33" t="s">
        <v>373</v>
      </c>
      <c r="R200" s="34">
        <v>1.3</v>
      </c>
      <c r="S200" s="34">
        <v>0.2</v>
      </c>
      <c r="T200" s="32" t="s">
        <v>374</v>
      </c>
      <c r="U200" s="26"/>
      <c r="V200" s="31"/>
      <c r="W200" s="31"/>
    </row>
    <row r="201" spans="16:23" ht="51">
      <c r="P201" s="32"/>
      <c r="Q201" s="33" t="s">
        <v>375</v>
      </c>
      <c r="R201" s="34">
        <v>1.6</v>
      </c>
      <c r="S201" s="34">
        <v>0.1</v>
      </c>
      <c r="T201" s="32">
        <v>293</v>
      </c>
      <c r="U201" s="26"/>
      <c r="V201" s="31"/>
      <c r="W201" s="31"/>
    </row>
    <row r="202" spans="16:23" ht="12.75">
      <c r="P202" s="32"/>
      <c r="Q202" s="33" t="s">
        <v>376</v>
      </c>
      <c r="R202" s="34">
        <v>1.3</v>
      </c>
      <c r="S202" s="34">
        <v>0.2</v>
      </c>
      <c r="T202" s="32" t="s">
        <v>377</v>
      </c>
      <c r="U202" s="26"/>
      <c r="V202" s="31"/>
      <c r="W202" s="31"/>
    </row>
    <row r="203" spans="16:23" ht="63.75">
      <c r="P203" s="32"/>
      <c r="Q203" s="33" t="s">
        <v>378</v>
      </c>
      <c r="R203" s="34">
        <v>1.3</v>
      </c>
      <c r="S203" s="34">
        <v>0.2</v>
      </c>
      <c r="T203" s="32" t="s">
        <v>379</v>
      </c>
      <c r="U203" s="26"/>
      <c r="V203" s="31"/>
      <c r="W203" s="31"/>
    </row>
    <row r="204" spans="16:23" ht="25.5">
      <c r="P204" s="32"/>
      <c r="Q204" s="33" t="s">
        <v>380</v>
      </c>
      <c r="R204" s="34">
        <v>1.3</v>
      </c>
      <c r="S204" s="34">
        <v>0.2</v>
      </c>
      <c r="T204" s="32" t="s">
        <v>381</v>
      </c>
      <c r="U204" s="26"/>
      <c r="V204" s="31"/>
      <c r="W204" s="31"/>
    </row>
    <row r="205" spans="16:23" ht="25.5">
      <c r="P205" s="32"/>
      <c r="Q205" s="33" t="s">
        <v>382</v>
      </c>
      <c r="R205" s="34">
        <v>1.3</v>
      </c>
      <c r="S205" s="34">
        <v>0.2</v>
      </c>
      <c r="T205" s="32" t="s">
        <v>383</v>
      </c>
      <c r="U205" s="26"/>
      <c r="V205" s="31"/>
      <c r="W205" s="31"/>
    </row>
    <row r="206" spans="16:23" ht="63.75">
      <c r="P206" s="32"/>
      <c r="Q206" s="33" t="s">
        <v>384</v>
      </c>
      <c r="R206" s="34">
        <v>1.3</v>
      </c>
      <c r="S206" s="34">
        <v>0.2</v>
      </c>
      <c r="T206" s="32" t="s">
        <v>385</v>
      </c>
      <c r="U206" s="26"/>
      <c r="V206" s="31"/>
      <c r="W206" s="31"/>
    </row>
    <row r="207" spans="16:23" ht="51">
      <c r="P207" s="32"/>
      <c r="Q207" s="33" t="s">
        <v>386</v>
      </c>
      <c r="R207" s="34">
        <v>1.3</v>
      </c>
      <c r="S207" s="34">
        <v>0.2</v>
      </c>
      <c r="T207" s="32" t="s">
        <v>387</v>
      </c>
      <c r="U207" s="26"/>
      <c r="V207" s="31"/>
      <c r="W207" s="31"/>
    </row>
    <row r="208" spans="16:23" ht="51">
      <c r="P208" s="32"/>
      <c r="Q208" s="33" t="s">
        <v>388</v>
      </c>
      <c r="R208" s="34">
        <v>1.3</v>
      </c>
      <c r="S208" s="34">
        <v>0.2</v>
      </c>
      <c r="T208" s="32" t="s">
        <v>389</v>
      </c>
      <c r="U208" s="26"/>
      <c r="V208" s="31"/>
      <c r="W208" s="31"/>
    </row>
    <row r="209" spans="16:23" ht="38.25">
      <c r="P209" s="32"/>
      <c r="Q209" s="33" t="s">
        <v>390</v>
      </c>
      <c r="R209" s="34">
        <v>1.3</v>
      </c>
      <c r="S209" s="34">
        <v>0.2</v>
      </c>
      <c r="T209" s="32" t="s">
        <v>391</v>
      </c>
      <c r="U209" s="26"/>
      <c r="V209" s="31"/>
      <c r="W209" s="31"/>
    </row>
    <row r="210" spans="16:23" ht="76.5">
      <c r="P210" s="32"/>
      <c r="Q210" s="33" t="s">
        <v>392</v>
      </c>
      <c r="R210" s="34">
        <v>1.3</v>
      </c>
      <c r="S210" s="34">
        <v>0.2</v>
      </c>
      <c r="T210" s="32" t="s">
        <v>393</v>
      </c>
      <c r="U210" s="26"/>
      <c r="V210" s="31"/>
      <c r="W210" s="31"/>
    </row>
    <row r="211" spans="16:23" ht="51">
      <c r="P211" s="32"/>
      <c r="Q211" s="33" t="s">
        <v>394</v>
      </c>
      <c r="R211" s="34">
        <v>1.3</v>
      </c>
      <c r="S211" s="34">
        <v>0.2</v>
      </c>
      <c r="T211" s="32" t="s">
        <v>395</v>
      </c>
      <c r="U211" s="26"/>
      <c r="V211" s="31"/>
      <c r="W211" s="31"/>
    </row>
    <row r="212" spans="16:23" ht="38.25">
      <c r="P212" s="32"/>
      <c r="Q212" s="33" t="s">
        <v>396</v>
      </c>
      <c r="R212" s="34">
        <v>1.3</v>
      </c>
      <c r="S212" s="34">
        <v>0.2</v>
      </c>
      <c r="T212" s="32" t="s">
        <v>397</v>
      </c>
      <c r="U212" s="26"/>
      <c r="V212" s="31"/>
      <c r="W212" s="31"/>
    </row>
    <row r="213" spans="16:23" ht="25.5">
      <c r="P213" s="32"/>
      <c r="Q213" s="33" t="s">
        <v>398</v>
      </c>
      <c r="R213" s="34">
        <v>1.3</v>
      </c>
      <c r="S213" s="34">
        <v>0.2</v>
      </c>
      <c r="T213" s="32" t="s">
        <v>399</v>
      </c>
      <c r="U213" s="26"/>
      <c r="V213" s="31"/>
      <c r="W213" s="31"/>
    </row>
    <row r="214" spans="16:23" ht="38.25">
      <c r="P214" s="32"/>
      <c r="Q214" s="33" t="s">
        <v>400</v>
      </c>
      <c r="R214" s="34">
        <v>1.3</v>
      </c>
      <c r="S214" s="34">
        <v>0.2</v>
      </c>
      <c r="T214" s="32" t="s">
        <v>401</v>
      </c>
      <c r="U214" s="26"/>
      <c r="V214" s="31"/>
      <c r="W214" s="31"/>
    </row>
    <row r="215" spans="16:23" ht="63.75">
      <c r="P215" s="32"/>
      <c r="Q215" s="33" t="s">
        <v>402</v>
      </c>
      <c r="R215" s="34">
        <v>1.3</v>
      </c>
      <c r="S215" s="34">
        <v>0.2</v>
      </c>
      <c r="T215" s="32" t="s">
        <v>403</v>
      </c>
      <c r="U215" s="26"/>
      <c r="V215" s="31"/>
      <c r="W215" s="31"/>
    </row>
    <row r="216" spans="16:23" ht="89.25">
      <c r="P216" s="32"/>
      <c r="Q216" s="33" t="s">
        <v>404</v>
      </c>
      <c r="R216" s="34">
        <v>1.3</v>
      </c>
      <c r="S216" s="34">
        <v>0.2</v>
      </c>
      <c r="T216" s="32" t="s">
        <v>405</v>
      </c>
      <c r="U216" s="26"/>
      <c r="V216" s="31"/>
      <c r="W216" s="31"/>
    </row>
    <row r="217" spans="16:23" ht="63.75">
      <c r="P217" s="32"/>
      <c r="Q217" s="33" t="s">
        <v>406</v>
      </c>
      <c r="R217" s="34">
        <v>1.3</v>
      </c>
      <c r="S217" s="34">
        <v>0.2</v>
      </c>
      <c r="T217" s="32" t="s">
        <v>407</v>
      </c>
      <c r="U217" s="26"/>
      <c r="V217" s="31"/>
      <c r="W217" s="31"/>
    </row>
    <row r="218" spans="16:23" ht="63.75">
      <c r="P218" s="32"/>
      <c r="Q218" s="33" t="s">
        <v>408</v>
      </c>
      <c r="R218" s="34">
        <v>1.3</v>
      </c>
      <c r="S218" s="34">
        <v>0.2</v>
      </c>
      <c r="T218" s="32" t="s">
        <v>409</v>
      </c>
      <c r="U218" s="26"/>
      <c r="V218" s="31"/>
      <c r="W218" s="31"/>
    </row>
    <row r="219" spans="16:23" ht="51">
      <c r="P219" s="32"/>
      <c r="Q219" s="33" t="s">
        <v>410</v>
      </c>
      <c r="R219" s="34">
        <v>1.3</v>
      </c>
      <c r="S219" s="34">
        <v>0.2</v>
      </c>
      <c r="T219" s="32" t="s">
        <v>411</v>
      </c>
      <c r="U219" s="26"/>
      <c r="V219" s="31"/>
      <c r="W219" s="31"/>
    </row>
    <row r="220" spans="16:23" ht="12.75">
      <c r="P220" s="32"/>
      <c r="Q220" s="33" t="s">
        <v>412</v>
      </c>
      <c r="R220" s="34">
        <v>1.3</v>
      </c>
      <c r="S220" s="34">
        <v>0.2</v>
      </c>
      <c r="T220" s="32" t="s">
        <v>413</v>
      </c>
      <c r="U220" s="26"/>
      <c r="V220" s="31"/>
      <c r="W220" s="31"/>
    </row>
    <row r="221" spans="16:23" ht="25.5">
      <c r="P221" s="32"/>
      <c r="Q221" s="33" t="s">
        <v>414</v>
      </c>
      <c r="R221" s="34">
        <v>1.3</v>
      </c>
      <c r="S221" s="34">
        <v>0.2</v>
      </c>
      <c r="T221" s="32" t="s">
        <v>415</v>
      </c>
      <c r="U221" s="26"/>
      <c r="V221" s="31"/>
      <c r="W221" s="31"/>
    </row>
    <row r="222" spans="16:23" ht="76.5">
      <c r="P222" s="32"/>
      <c r="Q222" s="33" t="s">
        <v>416</v>
      </c>
      <c r="R222" s="34">
        <v>1.3</v>
      </c>
      <c r="S222" s="34">
        <v>0.2</v>
      </c>
      <c r="T222" s="32" t="s">
        <v>417</v>
      </c>
      <c r="U222" s="26"/>
      <c r="V222" s="31"/>
      <c r="W222" s="31"/>
    </row>
    <row r="223" spans="16:23" ht="51">
      <c r="P223" s="32"/>
      <c r="Q223" s="33" t="s">
        <v>418</v>
      </c>
      <c r="R223" s="34">
        <v>1.3</v>
      </c>
      <c r="S223" s="34">
        <v>0.2</v>
      </c>
      <c r="T223" s="32" t="s">
        <v>419</v>
      </c>
      <c r="U223" s="26"/>
      <c r="V223" s="31"/>
      <c r="W223" s="31"/>
    </row>
    <row r="224" spans="16:23" ht="25.5">
      <c r="P224" s="32"/>
      <c r="Q224" s="33" t="s">
        <v>420</v>
      </c>
      <c r="R224" s="34">
        <v>1.3</v>
      </c>
      <c r="S224" s="34">
        <v>0.2</v>
      </c>
      <c r="T224" s="32" t="s">
        <v>421</v>
      </c>
      <c r="U224" s="26"/>
      <c r="V224" s="31"/>
      <c r="W224" s="31"/>
    </row>
    <row r="225" spans="16:23" ht="38.25">
      <c r="P225" s="32"/>
      <c r="Q225" s="33" t="s">
        <v>422</v>
      </c>
      <c r="R225" s="34">
        <v>1.3</v>
      </c>
      <c r="S225" s="34">
        <v>0.2</v>
      </c>
      <c r="T225" s="32" t="s">
        <v>423</v>
      </c>
      <c r="U225" s="26"/>
      <c r="V225" s="31"/>
      <c r="W225" s="31"/>
    </row>
    <row r="226" spans="16:23" ht="51">
      <c r="P226" s="32"/>
      <c r="Q226" s="33" t="s">
        <v>424</v>
      </c>
      <c r="R226" s="34">
        <v>1.3</v>
      </c>
      <c r="S226" s="34">
        <v>0.2</v>
      </c>
      <c r="T226" s="32" t="s">
        <v>425</v>
      </c>
      <c r="U226" s="26"/>
      <c r="V226" s="31"/>
      <c r="W226" s="31"/>
    </row>
    <row r="227" spans="16:23" ht="38.25">
      <c r="P227" s="32"/>
      <c r="Q227" s="33" t="s">
        <v>426</v>
      </c>
      <c r="R227" s="34">
        <v>1.3</v>
      </c>
      <c r="S227" s="34">
        <v>0.2</v>
      </c>
      <c r="T227" s="32" t="s">
        <v>427</v>
      </c>
      <c r="U227" s="26"/>
      <c r="V227" s="31"/>
      <c r="W227" s="31"/>
    </row>
    <row r="228" spans="16:23" ht="12.75">
      <c r="P228" s="32"/>
      <c r="Q228" s="33" t="s">
        <v>428</v>
      </c>
      <c r="R228" s="34">
        <v>1.7</v>
      </c>
      <c r="S228" s="34">
        <v>0.3</v>
      </c>
      <c r="T228" s="32" t="s">
        <v>429</v>
      </c>
      <c r="U228" s="26"/>
      <c r="V228" s="31"/>
      <c r="W228" s="31"/>
    </row>
    <row r="229" spans="16:23" ht="38.25">
      <c r="P229" s="32"/>
      <c r="Q229" s="33" t="s">
        <v>430</v>
      </c>
      <c r="R229" s="34">
        <v>1.7</v>
      </c>
      <c r="S229" s="34">
        <v>0.3</v>
      </c>
      <c r="T229" s="32" t="s">
        <v>431</v>
      </c>
      <c r="U229" s="26"/>
      <c r="V229" s="31"/>
      <c r="W229" s="31"/>
    </row>
    <row r="230" spans="16:23" ht="38.25">
      <c r="P230" s="32"/>
      <c r="Q230" s="33" t="s">
        <v>432</v>
      </c>
      <c r="R230" s="34">
        <v>1.7</v>
      </c>
      <c r="S230" s="34">
        <v>0.3</v>
      </c>
      <c r="T230" s="32" t="s">
        <v>433</v>
      </c>
      <c r="U230" s="26"/>
      <c r="V230" s="31"/>
      <c r="W230" s="31"/>
    </row>
    <row r="231" spans="16:23" ht="25.5">
      <c r="P231" s="32"/>
      <c r="Q231" s="33" t="s">
        <v>434</v>
      </c>
      <c r="R231" s="34">
        <v>1.7</v>
      </c>
      <c r="S231" s="34">
        <v>0.3</v>
      </c>
      <c r="T231" s="32" t="s">
        <v>435</v>
      </c>
      <c r="U231" s="26"/>
      <c r="V231" s="31"/>
      <c r="W231" s="31"/>
    </row>
    <row r="232" spans="16:23" ht="25.5">
      <c r="P232" s="32"/>
      <c r="Q232" s="33" t="s">
        <v>436</v>
      </c>
      <c r="R232" s="34">
        <v>1.7</v>
      </c>
      <c r="S232" s="34">
        <v>0.3</v>
      </c>
      <c r="T232" s="32" t="s">
        <v>437</v>
      </c>
      <c r="U232" s="26"/>
      <c r="V232" s="31"/>
      <c r="W232" s="31"/>
    </row>
    <row r="233" spans="16:23" ht="51">
      <c r="P233" s="32"/>
      <c r="Q233" s="33" t="s">
        <v>438</v>
      </c>
      <c r="R233" s="34">
        <v>1.7</v>
      </c>
      <c r="S233" s="34">
        <v>0.3</v>
      </c>
      <c r="T233" s="32" t="s">
        <v>439</v>
      </c>
      <c r="U233" s="26"/>
      <c r="V233" s="31"/>
      <c r="W233" s="31"/>
    </row>
    <row r="234" spans="16:23" ht="38.25">
      <c r="P234" s="32"/>
      <c r="Q234" s="33" t="s">
        <v>440</v>
      </c>
      <c r="R234" s="34">
        <v>1.7</v>
      </c>
      <c r="S234" s="34">
        <v>0.3</v>
      </c>
      <c r="T234" s="32" t="s">
        <v>441</v>
      </c>
      <c r="U234" s="26"/>
      <c r="V234" s="31"/>
      <c r="W234" s="31"/>
    </row>
    <row r="235" spans="16:23" ht="38.25">
      <c r="P235" s="32"/>
      <c r="Q235" s="33" t="s">
        <v>442</v>
      </c>
      <c r="R235" s="34">
        <v>1.7</v>
      </c>
      <c r="S235" s="34">
        <v>0.3</v>
      </c>
      <c r="T235" s="32" t="s">
        <v>443</v>
      </c>
      <c r="U235" s="26"/>
      <c r="V235" s="31"/>
      <c r="W235" s="31"/>
    </row>
    <row r="236" spans="16:23" ht="38.25">
      <c r="P236" s="32"/>
      <c r="Q236" s="33" t="s">
        <v>444</v>
      </c>
      <c r="R236" s="34">
        <v>1.1</v>
      </c>
      <c r="S236" s="34">
        <v>0.25</v>
      </c>
      <c r="T236" s="32">
        <v>401</v>
      </c>
      <c r="U236" s="26"/>
      <c r="V236" s="31"/>
      <c r="W236" s="31"/>
    </row>
    <row r="237" spans="16:23" ht="51">
      <c r="P237" s="32"/>
      <c r="Q237" s="33" t="s">
        <v>445</v>
      </c>
      <c r="R237" s="34">
        <v>1.01</v>
      </c>
      <c r="S237" s="34">
        <v>0.3</v>
      </c>
      <c r="T237" s="32">
        <v>402</v>
      </c>
      <c r="U237" s="26"/>
      <c r="V237" s="31"/>
      <c r="W237" s="31"/>
    </row>
    <row r="238" spans="16:23" ht="25.5">
      <c r="P238" s="32"/>
      <c r="Q238" s="33" t="s">
        <v>446</v>
      </c>
      <c r="R238" s="34">
        <v>1.1</v>
      </c>
      <c r="S238" s="34">
        <v>0.1</v>
      </c>
      <c r="T238" s="32">
        <v>403</v>
      </c>
      <c r="U238" s="26"/>
      <c r="V238" s="31"/>
      <c r="W238" s="31"/>
    </row>
    <row r="239" spans="16:23" ht="25.5">
      <c r="P239" s="32"/>
      <c r="Q239" s="33" t="s">
        <v>447</v>
      </c>
      <c r="R239" s="34">
        <v>1.1</v>
      </c>
      <c r="S239" s="34">
        <v>0.1</v>
      </c>
      <c r="T239" s="32">
        <v>410</v>
      </c>
      <c r="U239" s="26"/>
      <c r="V239" s="31"/>
      <c r="W239" s="31"/>
    </row>
    <row r="240" spans="16:23" ht="38.25">
      <c r="P240" s="32"/>
      <c r="Q240" s="33" t="s">
        <v>448</v>
      </c>
      <c r="R240" s="34">
        <v>1.2</v>
      </c>
      <c r="S240" s="34">
        <v>0.15</v>
      </c>
      <c r="T240" s="32" t="s">
        <v>449</v>
      </c>
      <c r="U240" s="26"/>
      <c r="V240" s="31"/>
      <c r="W240" s="31"/>
    </row>
    <row r="241" spans="16:23" ht="38.25">
      <c r="P241" s="32"/>
      <c r="Q241" s="33" t="s">
        <v>450</v>
      </c>
      <c r="R241" s="34">
        <v>1.2</v>
      </c>
      <c r="S241" s="34">
        <v>0.15</v>
      </c>
      <c r="T241" s="32" t="s">
        <v>451</v>
      </c>
      <c r="U241" s="26"/>
      <c r="V241" s="31"/>
      <c r="W241" s="31"/>
    </row>
    <row r="242" spans="16:23" ht="51">
      <c r="P242" s="32"/>
      <c r="Q242" s="33" t="s">
        <v>452</v>
      </c>
      <c r="R242" s="34">
        <v>1.2</v>
      </c>
      <c r="S242" s="34">
        <v>0.15</v>
      </c>
      <c r="T242" s="32" t="s">
        <v>453</v>
      </c>
      <c r="U242" s="26"/>
      <c r="V242" s="31"/>
      <c r="W242" s="31"/>
    </row>
    <row r="243" spans="16:23" ht="12.75">
      <c r="P243" s="32"/>
      <c r="Q243" s="33" t="s">
        <v>454</v>
      </c>
      <c r="R243" s="34">
        <v>1.2</v>
      </c>
      <c r="S243" s="34">
        <v>0.15</v>
      </c>
      <c r="T243" s="32" t="s">
        <v>455</v>
      </c>
      <c r="U243" s="26"/>
      <c r="V243" s="31"/>
      <c r="W243" s="31"/>
    </row>
    <row r="244" spans="16:23" ht="25.5">
      <c r="P244" s="32"/>
      <c r="Q244" s="33" t="s">
        <v>456</v>
      </c>
      <c r="R244" s="34">
        <v>1.2</v>
      </c>
      <c r="S244" s="34">
        <v>0.15</v>
      </c>
      <c r="T244" s="32" t="s">
        <v>457</v>
      </c>
      <c r="U244" s="26"/>
      <c r="V244" s="31"/>
      <c r="W244" s="31"/>
    </row>
    <row r="245" spans="16:23" ht="25.5">
      <c r="P245" s="32"/>
      <c r="Q245" s="33" t="s">
        <v>458</v>
      </c>
      <c r="R245" s="34">
        <v>1</v>
      </c>
      <c r="S245" s="34">
        <v>0.1</v>
      </c>
      <c r="T245" s="32" t="s">
        <v>459</v>
      </c>
      <c r="U245" s="26"/>
      <c r="V245" s="31"/>
      <c r="W245" s="31"/>
    </row>
    <row r="246" spans="16:23" ht="38.25">
      <c r="P246" s="32"/>
      <c r="Q246" s="33" t="s">
        <v>460</v>
      </c>
      <c r="R246" s="34">
        <v>1</v>
      </c>
      <c r="S246" s="34">
        <v>0.1</v>
      </c>
      <c r="T246" s="32" t="s">
        <v>461</v>
      </c>
      <c r="U246" s="26"/>
      <c r="V246" s="31"/>
      <c r="W246" s="31"/>
    </row>
    <row r="247" spans="16:23" ht="63.75">
      <c r="P247" s="32"/>
      <c r="Q247" s="33" t="s">
        <v>462</v>
      </c>
      <c r="R247" s="34">
        <v>1</v>
      </c>
      <c r="S247" s="34">
        <v>0.1</v>
      </c>
      <c r="T247" s="32" t="s">
        <v>463</v>
      </c>
      <c r="U247" s="26"/>
      <c r="V247" s="31"/>
      <c r="W247" s="31"/>
    </row>
    <row r="248" spans="16:23" ht="89.25">
      <c r="P248" s="32"/>
      <c r="Q248" s="33" t="s">
        <v>464</v>
      </c>
      <c r="R248" s="34">
        <v>1</v>
      </c>
      <c r="S248" s="34">
        <v>0.1</v>
      </c>
      <c r="T248" s="32" t="s">
        <v>465</v>
      </c>
      <c r="U248" s="26"/>
      <c r="V248" s="31"/>
      <c r="W248" s="31"/>
    </row>
    <row r="249" spans="16:23" ht="25.5">
      <c r="P249" s="32"/>
      <c r="Q249" s="33" t="s">
        <v>466</v>
      </c>
      <c r="R249" s="34">
        <v>1</v>
      </c>
      <c r="S249" s="34">
        <v>0.1</v>
      </c>
      <c r="T249" s="32" t="s">
        <v>467</v>
      </c>
      <c r="U249" s="26"/>
      <c r="V249" s="31"/>
      <c r="W249" s="31"/>
    </row>
    <row r="250" spans="16:23" ht="63.75">
      <c r="P250" s="32"/>
      <c r="Q250" s="33" t="s">
        <v>468</v>
      </c>
      <c r="R250" s="34">
        <v>1</v>
      </c>
      <c r="S250" s="34">
        <v>0.1</v>
      </c>
      <c r="T250" s="32" t="s">
        <v>469</v>
      </c>
      <c r="U250" s="26"/>
      <c r="V250" s="31"/>
      <c r="W250" s="31"/>
    </row>
    <row r="251" spans="16:23" ht="51">
      <c r="P251" s="32"/>
      <c r="Q251" s="33" t="s">
        <v>470</v>
      </c>
      <c r="R251" s="34">
        <v>1</v>
      </c>
      <c r="S251" s="34">
        <v>0.1</v>
      </c>
      <c r="T251" s="32" t="s">
        <v>471</v>
      </c>
      <c r="U251" s="26"/>
      <c r="V251" s="31"/>
      <c r="W251" s="31"/>
    </row>
    <row r="252" spans="16:23" ht="63.75">
      <c r="P252" s="32"/>
      <c r="Q252" s="33" t="s">
        <v>472</v>
      </c>
      <c r="R252" s="34">
        <v>1</v>
      </c>
      <c r="S252" s="34">
        <v>0.1</v>
      </c>
      <c r="T252" s="32" t="s">
        <v>473</v>
      </c>
      <c r="U252" s="26"/>
      <c r="V252" s="31"/>
      <c r="W252" s="31"/>
    </row>
    <row r="253" spans="16:23" ht="76.5">
      <c r="P253" s="32"/>
      <c r="Q253" s="33" t="s">
        <v>474</v>
      </c>
      <c r="R253" s="34">
        <v>1</v>
      </c>
      <c r="S253" s="34">
        <v>0.1</v>
      </c>
      <c r="T253" s="32" t="s">
        <v>475</v>
      </c>
      <c r="U253" s="26"/>
      <c r="V253" s="31"/>
      <c r="W253" s="31"/>
    </row>
    <row r="254" spans="16:23" ht="63.75">
      <c r="P254" s="32"/>
      <c r="Q254" s="33" t="s">
        <v>476</v>
      </c>
      <c r="R254" s="34">
        <v>1</v>
      </c>
      <c r="S254" s="34">
        <v>0.1</v>
      </c>
      <c r="T254" s="32" t="s">
        <v>477</v>
      </c>
      <c r="U254" s="26"/>
      <c r="V254" s="31"/>
      <c r="W254" s="31"/>
    </row>
    <row r="255" spans="16:23" ht="38.25">
      <c r="P255" s="32"/>
      <c r="Q255" s="33" t="s">
        <v>478</v>
      </c>
      <c r="R255" s="34">
        <v>1</v>
      </c>
      <c r="S255" s="34">
        <v>0.1</v>
      </c>
      <c r="T255" s="32" t="s">
        <v>479</v>
      </c>
      <c r="U255" s="26"/>
      <c r="V255" s="31"/>
      <c r="W255" s="31"/>
    </row>
    <row r="256" spans="16:23" ht="38.25">
      <c r="P256" s="32"/>
      <c r="Q256" s="33" t="s">
        <v>480</v>
      </c>
      <c r="R256" s="34">
        <v>1</v>
      </c>
      <c r="S256" s="34">
        <v>0.1</v>
      </c>
      <c r="T256" s="32" t="s">
        <v>481</v>
      </c>
      <c r="U256" s="26"/>
      <c r="V256" s="31"/>
      <c r="W256" s="31"/>
    </row>
    <row r="257" spans="16:23" ht="38.25">
      <c r="P257" s="32"/>
      <c r="Q257" s="33" t="s">
        <v>482</v>
      </c>
      <c r="R257" s="34">
        <v>1</v>
      </c>
      <c r="S257" s="34">
        <v>0.1</v>
      </c>
      <c r="T257" s="32" t="s">
        <v>483</v>
      </c>
      <c r="U257" s="26"/>
      <c r="V257" s="31"/>
      <c r="W257" s="31"/>
    </row>
    <row r="258" spans="16:23" ht="102">
      <c r="P258" s="32"/>
      <c r="Q258" s="33" t="s">
        <v>484</v>
      </c>
      <c r="R258" s="34">
        <v>1</v>
      </c>
      <c r="S258" s="34">
        <v>0.1</v>
      </c>
      <c r="T258" s="32" t="s">
        <v>485</v>
      </c>
      <c r="U258" s="26"/>
      <c r="V258" s="31"/>
      <c r="W258" s="31"/>
    </row>
    <row r="259" spans="16:23" ht="89.25">
      <c r="P259" s="32"/>
      <c r="Q259" s="33" t="s">
        <v>486</v>
      </c>
      <c r="R259" s="34">
        <v>1</v>
      </c>
      <c r="S259" s="34">
        <v>0.1</v>
      </c>
      <c r="T259" s="32" t="s">
        <v>487</v>
      </c>
      <c r="U259" s="26"/>
      <c r="V259" s="31"/>
      <c r="W259" s="31"/>
    </row>
    <row r="260" spans="16:23" ht="51">
      <c r="P260" s="32"/>
      <c r="Q260" s="33" t="s">
        <v>488</v>
      </c>
      <c r="R260" s="34">
        <v>1</v>
      </c>
      <c r="S260" s="34">
        <v>0.1</v>
      </c>
      <c r="T260" s="32" t="s">
        <v>489</v>
      </c>
      <c r="U260" s="26"/>
      <c r="V260" s="31"/>
      <c r="W260" s="31"/>
    </row>
    <row r="261" spans="16:23" ht="38.25">
      <c r="P261" s="32"/>
      <c r="Q261" s="33" t="s">
        <v>490</v>
      </c>
      <c r="R261" s="34">
        <v>1</v>
      </c>
      <c r="S261" s="34">
        <v>0.1</v>
      </c>
      <c r="T261" s="32" t="s">
        <v>491</v>
      </c>
      <c r="U261" s="26"/>
      <c r="V261" s="31"/>
      <c r="W261" s="31"/>
    </row>
    <row r="262" spans="16:23" ht="25.5">
      <c r="P262" s="32"/>
      <c r="Q262" s="33" t="s">
        <v>492</v>
      </c>
      <c r="R262" s="34">
        <v>1</v>
      </c>
      <c r="S262" s="34">
        <v>0.1</v>
      </c>
      <c r="T262" s="32" t="s">
        <v>493</v>
      </c>
      <c r="U262" s="26"/>
      <c r="V262" s="31"/>
      <c r="W262" s="31"/>
    </row>
    <row r="263" spans="16:23" ht="51">
      <c r="P263" s="32"/>
      <c r="Q263" s="33" t="s">
        <v>494</v>
      </c>
      <c r="R263" s="34">
        <v>1</v>
      </c>
      <c r="S263" s="34">
        <v>0.1</v>
      </c>
      <c r="T263" s="32" t="s">
        <v>495</v>
      </c>
      <c r="U263" s="26"/>
      <c r="V263" s="31"/>
      <c r="W263" s="31"/>
    </row>
    <row r="264" spans="16:23" ht="25.5">
      <c r="P264" s="32"/>
      <c r="Q264" s="33" t="s">
        <v>496</v>
      </c>
      <c r="R264" s="34">
        <v>1.1</v>
      </c>
      <c r="S264" s="34">
        <v>0.1</v>
      </c>
      <c r="T264" s="32" t="s">
        <v>497</v>
      </c>
      <c r="U264" s="26"/>
      <c r="V264" s="31"/>
      <c r="W264" s="31"/>
    </row>
    <row r="265" spans="16:23" ht="51">
      <c r="P265" s="32"/>
      <c r="Q265" s="33" t="s">
        <v>498</v>
      </c>
      <c r="R265" s="34">
        <v>1.1</v>
      </c>
      <c r="S265" s="34">
        <v>0.1</v>
      </c>
      <c r="T265" s="32" t="s">
        <v>499</v>
      </c>
      <c r="U265" s="26"/>
      <c r="V265" s="31"/>
      <c r="W265" s="31"/>
    </row>
    <row r="266" spans="16:23" ht="38.25">
      <c r="P266" s="32"/>
      <c r="Q266" s="33" t="s">
        <v>500</v>
      </c>
      <c r="R266" s="34">
        <v>1</v>
      </c>
      <c r="S266" s="34">
        <v>0.1</v>
      </c>
      <c r="T266" s="32" t="s">
        <v>501</v>
      </c>
      <c r="U266" s="26"/>
      <c r="V266" s="31"/>
      <c r="W266" s="31"/>
    </row>
    <row r="267" spans="16:23" ht="25.5">
      <c r="P267" s="32"/>
      <c r="Q267" s="33" t="s">
        <v>502</v>
      </c>
      <c r="R267" s="34">
        <v>1</v>
      </c>
      <c r="S267" s="34">
        <v>0.1</v>
      </c>
      <c r="T267" s="32" t="s">
        <v>503</v>
      </c>
      <c r="U267" s="26"/>
      <c r="V267" s="31"/>
      <c r="W267" s="31"/>
    </row>
    <row r="268" spans="16:23" ht="89.25">
      <c r="P268" s="32"/>
      <c r="Q268" s="33" t="s">
        <v>504</v>
      </c>
      <c r="R268" s="34">
        <v>1</v>
      </c>
      <c r="S268" s="34">
        <v>0.1</v>
      </c>
      <c r="T268" s="32" t="s">
        <v>505</v>
      </c>
      <c r="U268" s="26"/>
      <c r="V268" s="31"/>
      <c r="W268" s="31"/>
    </row>
    <row r="269" spans="16:23" ht="38.25">
      <c r="P269" s="32"/>
      <c r="Q269" s="33" t="s">
        <v>506</v>
      </c>
      <c r="R269" s="34">
        <v>1.15</v>
      </c>
      <c r="S269" s="34">
        <v>0.15</v>
      </c>
      <c r="T269" s="32" t="s">
        <v>507</v>
      </c>
      <c r="U269" s="26"/>
      <c r="V269" s="31"/>
      <c r="W269" s="31"/>
    </row>
    <row r="270" spans="16:23" ht="51">
      <c r="P270" s="32"/>
      <c r="Q270" s="33" t="s">
        <v>508</v>
      </c>
      <c r="R270" s="34">
        <v>1.15</v>
      </c>
      <c r="S270" s="34">
        <v>0.15</v>
      </c>
      <c r="T270" s="32" t="s">
        <v>509</v>
      </c>
      <c r="U270" s="26"/>
      <c r="V270" s="31"/>
      <c r="W270" s="31"/>
    </row>
    <row r="271" spans="16:23" ht="25.5">
      <c r="P271" s="32"/>
      <c r="Q271" s="33" t="s">
        <v>510</v>
      </c>
      <c r="R271" s="34">
        <v>1.15</v>
      </c>
      <c r="S271" s="34">
        <v>0.15</v>
      </c>
      <c r="T271" s="32" t="s">
        <v>511</v>
      </c>
      <c r="U271" s="26"/>
      <c r="V271" s="31"/>
      <c r="W271" s="31"/>
    </row>
    <row r="272" spans="16:23" ht="25.5">
      <c r="P272" s="32"/>
      <c r="Q272" s="33" t="s">
        <v>512</v>
      </c>
      <c r="R272" s="34">
        <v>1.15</v>
      </c>
      <c r="S272" s="34">
        <v>0.15</v>
      </c>
      <c r="T272" s="32" t="s">
        <v>513</v>
      </c>
      <c r="U272" s="26"/>
      <c r="V272" s="31"/>
      <c r="W272" s="31"/>
    </row>
    <row r="273" spans="16:23" ht="38.25">
      <c r="P273" s="32"/>
      <c r="Q273" s="33" t="s">
        <v>514</v>
      </c>
      <c r="R273" s="34">
        <v>1.15</v>
      </c>
      <c r="S273" s="34">
        <v>0.15</v>
      </c>
      <c r="T273" s="32" t="s">
        <v>515</v>
      </c>
      <c r="U273" s="26"/>
      <c r="V273" s="31"/>
      <c r="W273" s="31"/>
    </row>
    <row r="274" spans="16:23" ht="51">
      <c r="P274" s="32"/>
      <c r="Q274" s="33" t="s">
        <v>516</v>
      </c>
      <c r="R274" s="34">
        <v>1.15</v>
      </c>
      <c r="S274" s="34">
        <v>0.15</v>
      </c>
      <c r="T274" s="32" t="s">
        <v>517</v>
      </c>
      <c r="U274" s="26"/>
      <c r="V274" s="31"/>
      <c r="W274" s="31"/>
    </row>
    <row r="275" spans="16:23" ht="63.75">
      <c r="P275" s="32"/>
      <c r="Q275" s="33" t="s">
        <v>518</v>
      </c>
      <c r="R275" s="34">
        <v>1.15</v>
      </c>
      <c r="S275" s="34">
        <v>0.15</v>
      </c>
      <c r="T275" s="32" t="s">
        <v>519</v>
      </c>
      <c r="U275" s="26"/>
      <c r="V275" s="31"/>
      <c r="W275" s="31"/>
    </row>
    <row r="276" spans="16:23" ht="38.25">
      <c r="P276" s="32"/>
      <c r="Q276" s="33" t="s">
        <v>520</v>
      </c>
      <c r="R276" s="34">
        <v>1.15</v>
      </c>
      <c r="S276" s="34">
        <v>0.15</v>
      </c>
      <c r="T276" s="32" t="s">
        <v>521</v>
      </c>
      <c r="U276" s="26"/>
      <c r="V276" s="31"/>
      <c r="W276" s="31"/>
    </row>
    <row r="277" spans="16:23" ht="38.25">
      <c r="P277" s="32"/>
      <c r="Q277" s="33" t="s">
        <v>522</v>
      </c>
      <c r="R277" s="34">
        <v>1.15</v>
      </c>
      <c r="S277" s="34">
        <v>0.15</v>
      </c>
      <c r="T277" s="32" t="s">
        <v>523</v>
      </c>
      <c r="U277" s="26"/>
      <c r="V277" s="31"/>
      <c r="W277" s="31"/>
    </row>
    <row r="278" spans="16:23" ht="51">
      <c r="P278" s="32"/>
      <c r="Q278" s="33" t="s">
        <v>524</v>
      </c>
      <c r="R278" s="34">
        <v>1.15</v>
      </c>
      <c r="S278" s="34">
        <v>0.15</v>
      </c>
      <c r="T278" s="32" t="s">
        <v>525</v>
      </c>
      <c r="U278" s="26"/>
      <c r="V278" s="31"/>
      <c r="W278" s="31"/>
    </row>
    <row r="279" spans="16:23" ht="25.5">
      <c r="P279" s="32"/>
      <c r="Q279" s="33" t="s">
        <v>526</v>
      </c>
      <c r="R279" s="34">
        <v>1.15</v>
      </c>
      <c r="S279" s="34">
        <v>0.15</v>
      </c>
      <c r="T279" s="32" t="s">
        <v>527</v>
      </c>
      <c r="U279" s="26"/>
      <c r="V279" s="31"/>
      <c r="W279" s="31"/>
    </row>
    <row r="280" spans="16:23" ht="25.5">
      <c r="P280" s="32"/>
      <c r="Q280" s="33" t="s">
        <v>528</v>
      </c>
      <c r="R280" s="34">
        <v>1.15</v>
      </c>
      <c r="S280" s="34">
        <v>0.15</v>
      </c>
      <c r="T280" s="32" t="s">
        <v>529</v>
      </c>
      <c r="U280" s="26"/>
      <c r="V280" s="31"/>
      <c r="W280" s="31"/>
    </row>
    <row r="281" spans="16:23" ht="38.25">
      <c r="P281" s="32"/>
      <c r="Q281" s="33" t="s">
        <v>530</v>
      </c>
      <c r="R281" s="34">
        <v>1</v>
      </c>
      <c r="S281" s="34">
        <v>0.05</v>
      </c>
      <c r="T281" s="32">
        <v>641</v>
      </c>
      <c r="U281" s="26"/>
      <c r="V281" s="31"/>
      <c r="W281" s="31"/>
    </row>
    <row r="282" spans="16:23" ht="12.75">
      <c r="P282" s="32"/>
      <c r="Q282" s="33" t="s">
        <v>531</v>
      </c>
      <c r="R282" s="34">
        <v>1.1</v>
      </c>
      <c r="S282" s="34">
        <v>0.15</v>
      </c>
      <c r="T282" s="32">
        <v>642</v>
      </c>
      <c r="U282" s="26"/>
      <c r="V282" s="31"/>
      <c r="W282" s="31"/>
    </row>
    <row r="283" spans="16:23" ht="51">
      <c r="P283" s="32"/>
      <c r="Q283" s="33" t="s">
        <v>532</v>
      </c>
      <c r="R283" s="34">
        <v>1.1</v>
      </c>
      <c r="S283" s="34">
        <v>0.1</v>
      </c>
      <c r="T283" s="32" t="s">
        <v>533</v>
      </c>
      <c r="U283" s="26"/>
      <c r="V283" s="31"/>
      <c r="W283" s="31"/>
    </row>
    <row r="284" spans="16:23" ht="51">
      <c r="P284" s="32"/>
      <c r="Q284" s="33" t="s">
        <v>534</v>
      </c>
      <c r="R284" s="34">
        <v>1.1</v>
      </c>
      <c r="S284" s="34">
        <v>0.1</v>
      </c>
      <c r="T284" s="32" t="s">
        <v>535</v>
      </c>
      <c r="U284" s="26"/>
      <c r="V284" s="31"/>
      <c r="W284" s="31"/>
    </row>
    <row r="285" spans="16:23" ht="63.75">
      <c r="P285" s="32"/>
      <c r="Q285" s="33" t="s">
        <v>536</v>
      </c>
      <c r="R285" s="34">
        <v>1.1</v>
      </c>
      <c r="S285" s="34">
        <v>0.1</v>
      </c>
      <c r="T285" s="32" t="s">
        <v>537</v>
      </c>
      <c r="U285" s="26"/>
      <c r="V285" s="31"/>
      <c r="W285" s="31"/>
    </row>
    <row r="286" spans="16:23" ht="12.75">
      <c r="P286" s="32"/>
      <c r="Q286" s="33" t="s">
        <v>538</v>
      </c>
      <c r="R286" s="34">
        <v>1.1</v>
      </c>
      <c r="S286" s="34">
        <v>0.15</v>
      </c>
      <c r="T286" s="32" t="s">
        <v>539</v>
      </c>
      <c r="U286" s="26"/>
      <c r="V286" s="31"/>
      <c r="W286" s="31"/>
    </row>
    <row r="287" spans="14:23" ht="38.25">
      <c r="N287" s="31"/>
      <c r="O287" s="31"/>
      <c r="P287" s="32"/>
      <c r="Q287" s="33" t="s">
        <v>540</v>
      </c>
      <c r="R287" s="34">
        <v>1.1</v>
      </c>
      <c r="S287" s="34">
        <v>0.15</v>
      </c>
      <c r="T287" s="32" t="s">
        <v>541</v>
      </c>
      <c r="U287" s="26"/>
      <c r="V287" s="31"/>
      <c r="W287" s="31"/>
    </row>
    <row r="288" spans="14:23" ht="38.25">
      <c r="N288" s="31"/>
      <c r="O288" s="31"/>
      <c r="P288" s="32"/>
      <c r="Q288" s="33" t="s">
        <v>542</v>
      </c>
      <c r="R288" s="34">
        <v>1.1</v>
      </c>
      <c r="S288" s="34">
        <v>0.15</v>
      </c>
      <c r="T288" s="32" t="s">
        <v>543</v>
      </c>
      <c r="U288" s="26"/>
      <c r="V288" s="31"/>
      <c r="W288" s="31"/>
    </row>
    <row r="289" spans="14:23" ht="51">
      <c r="N289" s="31"/>
      <c r="O289" s="31"/>
      <c r="P289" s="32"/>
      <c r="Q289" s="33" t="s">
        <v>544</v>
      </c>
      <c r="R289" s="34">
        <v>1.1</v>
      </c>
      <c r="S289" s="34">
        <v>0.15</v>
      </c>
      <c r="T289" s="32" t="s">
        <v>545</v>
      </c>
      <c r="U289" s="26"/>
      <c r="V289" s="31"/>
      <c r="W289" s="31"/>
    </row>
    <row r="290" spans="14:23" ht="63.75">
      <c r="N290" s="31"/>
      <c r="O290" s="31"/>
      <c r="P290" s="36"/>
      <c r="Q290" s="33" t="s">
        <v>546</v>
      </c>
      <c r="R290" s="34">
        <v>1.3</v>
      </c>
      <c r="S290" s="34">
        <v>0.2</v>
      </c>
      <c r="T290" s="36" t="s">
        <v>547</v>
      </c>
      <c r="U290" s="26"/>
      <c r="V290" s="31"/>
      <c r="W290" s="31"/>
    </row>
    <row r="291" spans="14:23" ht="63.75">
      <c r="N291" s="31"/>
      <c r="O291" s="31"/>
      <c r="P291" s="32"/>
      <c r="Q291" s="33" t="s">
        <v>548</v>
      </c>
      <c r="R291" s="34">
        <v>1.3</v>
      </c>
      <c r="S291" s="34">
        <v>0.2</v>
      </c>
      <c r="T291" s="32" t="s">
        <v>549</v>
      </c>
      <c r="U291" s="26"/>
      <c r="V291" s="31"/>
      <c r="W291" s="31"/>
    </row>
    <row r="292" spans="14:23" ht="12.75">
      <c r="N292" s="31"/>
      <c r="O292" s="31"/>
      <c r="P292" s="32"/>
      <c r="Q292" s="33" t="s">
        <v>550</v>
      </c>
      <c r="R292" s="34">
        <v>1.3</v>
      </c>
      <c r="S292" s="34">
        <v>0.2</v>
      </c>
      <c r="T292" s="32" t="s">
        <v>551</v>
      </c>
      <c r="U292" s="26"/>
      <c r="V292" s="31"/>
      <c r="W292" s="31"/>
    </row>
    <row r="293" spans="14:23" ht="38.25">
      <c r="N293" s="31"/>
      <c r="O293" s="31"/>
      <c r="P293" s="32"/>
      <c r="Q293" s="33" t="s">
        <v>552</v>
      </c>
      <c r="R293" s="34">
        <v>1.3</v>
      </c>
      <c r="S293" s="34">
        <v>0.2</v>
      </c>
      <c r="T293" s="32" t="s">
        <v>553</v>
      </c>
      <c r="U293" s="26"/>
      <c r="V293" s="31"/>
      <c r="W293" s="31"/>
    </row>
    <row r="294" spans="14:23" ht="76.5">
      <c r="N294" s="31"/>
      <c r="O294" s="31"/>
      <c r="P294" s="32"/>
      <c r="Q294" s="33" t="s">
        <v>554</v>
      </c>
      <c r="R294" s="34">
        <v>1.3</v>
      </c>
      <c r="S294" s="34">
        <v>0.2</v>
      </c>
      <c r="T294" s="32" t="s">
        <v>555</v>
      </c>
      <c r="U294" s="26"/>
      <c r="V294" s="31"/>
      <c r="W294" s="31"/>
    </row>
    <row r="295" spans="14:23" ht="63.75">
      <c r="N295" s="31"/>
      <c r="O295" s="31"/>
      <c r="P295" s="32"/>
      <c r="Q295" s="33" t="s">
        <v>556</v>
      </c>
      <c r="R295" s="34">
        <v>1.3</v>
      </c>
      <c r="S295" s="34">
        <v>0.2</v>
      </c>
      <c r="T295" s="32" t="s">
        <v>557</v>
      </c>
      <c r="U295" s="26"/>
      <c r="V295" s="31"/>
      <c r="W295" s="31"/>
    </row>
    <row r="296" spans="14:23" ht="76.5">
      <c r="N296" s="31"/>
      <c r="O296" s="31"/>
      <c r="P296" s="36"/>
      <c r="Q296" s="33" t="s">
        <v>558</v>
      </c>
      <c r="R296" s="34">
        <v>1.15</v>
      </c>
      <c r="S296" s="34">
        <v>0.2</v>
      </c>
      <c r="T296" s="36" t="s">
        <v>559</v>
      </c>
      <c r="U296" s="26"/>
      <c r="V296" s="31"/>
      <c r="W296" s="31"/>
    </row>
    <row r="297" spans="14:23" ht="63.75">
      <c r="N297" s="31"/>
      <c r="O297" s="31"/>
      <c r="P297" s="32"/>
      <c r="Q297" s="33" t="s">
        <v>560</v>
      </c>
      <c r="R297" s="34">
        <v>1.15</v>
      </c>
      <c r="S297" s="34">
        <v>0.2</v>
      </c>
      <c r="T297" s="32" t="s">
        <v>561</v>
      </c>
      <c r="U297" s="26"/>
      <c r="V297" s="31"/>
      <c r="W297" s="31"/>
    </row>
    <row r="298" spans="14:23" ht="114.75">
      <c r="N298" s="31"/>
      <c r="O298" s="31"/>
      <c r="P298" s="36"/>
      <c r="Q298" s="33" t="s">
        <v>562</v>
      </c>
      <c r="R298" s="34">
        <v>1</v>
      </c>
      <c r="S298" s="34">
        <v>0.05</v>
      </c>
      <c r="T298" s="36" t="s">
        <v>563</v>
      </c>
      <c r="U298" s="26"/>
      <c r="V298" s="31"/>
      <c r="W298" s="31"/>
    </row>
    <row r="299" spans="14:23" ht="102">
      <c r="N299" s="31"/>
      <c r="O299" s="31"/>
      <c r="P299" s="32"/>
      <c r="Q299" s="33" t="s">
        <v>564</v>
      </c>
      <c r="R299" s="34">
        <v>1</v>
      </c>
      <c r="S299" s="34">
        <v>0.05</v>
      </c>
      <c r="T299" s="32" t="s">
        <v>565</v>
      </c>
      <c r="U299" s="26"/>
      <c r="V299" s="31"/>
      <c r="W299" s="31"/>
    </row>
    <row r="300" spans="14:23" ht="38.25">
      <c r="N300" s="31"/>
      <c r="O300" s="31"/>
      <c r="P300" s="36"/>
      <c r="Q300" s="33" t="s">
        <v>566</v>
      </c>
      <c r="R300" s="34">
        <v>1.2</v>
      </c>
      <c r="S300" s="34">
        <v>0.15</v>
      </c>
      <c r="T300" s="36" t="s">
        <v>567</v>
      </c>
      <c r="U300" s="26"/>
      <c r="V300" s="31"/>
      <c r="W300" s="31"/>
    </row>
    <row r="301" spans="14:23" ht="25.5">
      <c r="N301" s="31"/>
      <c r="O301" s="31"/>
      <c r="P301" s="32"/>
      <c r="Q301" s="33" t="s">
        <v>568</v>
      </c>
      <c r="R301" s="34">
        <v>1.2</v>
      </c>
      <c r="S301" s="34">
        <v>0.15</v>
      </c>
      <c r="T301" s="32" t="s">
        <v>569</v>
      </c>
      <c r="U301" s="26"/>
      <c r="V301" s="31"/>
      <c r="W301" s="31"/>
    </row>
    <row r="302" spans="14:23" ht="51">
      <c r="N302" s="31"/>
      <c r="O302" s="31"/>
      <c r="P302" s="32"/>
      <c r="Q302" s="33" t="s">
        <v>570</v>
      </c>
      <c r="R302" s="34">
        <v>1.2</v>
      </c>
      <c r="S302" s="34">
        <v>0.15</v>
      </c>
      <c r="T302" s="32" t="s">
        <v>571</v>
      </c>
      <c r="U302" s="26"/>
      <c r="V302" s="31"/>
      <c r="W302" s="31"/>
    </row>
    <row r="303" spans="14:23" ht="63.75">
      <c r="N303" s="31"/>
      <c r="O303" s="31"/>
      <c r="P303" s="32"/>
      <c r="Q303" s="33" t="s">
        <v>572</v>
      </c>
      <c r="R303" s="34">
        <v>1.2</v>
      </c>
      <c r="S303" s="34">
        <v>0.15</v>
      </c>
      <c r="T303" s="32" t="s">
        <v>573</v>
      </c>
      <c r="U303" s="26"/>
      <c r="V303" s="31"/>
      <c r="W303" s="31"/>
    </row>
    <row r="304" spans="14:23" ht="38.25">
      <c r="N304" s="31"/>
      <c r="O304" s="31"/>
      <c r="P304" s="32"/>
      <c r="Q304" s="33" t="s">
        <v>574</v>
      </c>
      <c r="R304" s="34">
        <v>1.2</v>
      </c>
      <c r="S304" s="34">
        <v>0.15</v>
      </c>
      <c r="T304" s="32" t="s">
        <v>575</v>
      </c>
      <c r="U304" s="26"/>
      <c r="V304" s="31"/>
      <c r="W304" s="31"/>
    </row>
    <row r="305" spans="14:23" ht="51">
      <c r="N305" s="31"/>
      <c r="O305" s="31"/>
      <c r="P305" s="32"/>
      <c r="Q305" s="33" t="s">
        <v>576</v>
      </c>
      <c r="R305" s="34">
        <v>1.1</v>
      </c>
      <c r="S305" s="34">
        <v>0.1</v>
      </c>
      <c r="T305" s="32">
        <v>900</v>
      </c>
      <c r="U305" s="26"/>
      <c r="V305" s="31"/>
      <c r="W305" s="31"/>
    </row>
    <row r="306" spans="14:23" ht="153">
      <c r="N306" s="31"/>
      <c r="O306" s="31"/>
      <c r="P306" s="36"/>
      <c r="Q306" s="33" t="s">
        <v>577</v>
      </c>
      <c r="R306" s="34">
        <v>1.1</v>
      </c>
      <c r="S306" s="34">
        <v>0.1</v>
      </c>
      <c r="T306" s="36" t="s">
        <v>578</v>
      </c>
      <c r="U306" s="26"/>
      <c r="V306" s="31"/>
      <c r="W306" s="31"/>
    </row>
    <row r="307" spans="14:23" ht="25.5">
      <c r="N307" s="31"/>
      <c r="O307" s="31"/>
      <c r="P307" s="32"/>
      <c r="Q307" s="33" t="s">
        <v>579</v>
      </c>
      <c r="R307" s="34">
        <v>1.1</v>
      </c>
      <c r="S307" s="34">
        <v>0.1</v>
      </c>
      <c r="T307" s="32" t="s">
        <v>580</v>
      </c>
      <c r="U307" s="26"/>
      <c r="V307" s="31"/>
      <c r="W307" s="31"/>
    </row>
    <row r="308" spans="14:23" ht="38.25">
      <c r="N308" s="31"/>
      <c r="O308" s="31"/>
      <c r="P308" s="32"/>
      <c r="Q308" s="33" t="s">
        <v>581</v>
      </c>
      <c r="R308" s="34">
        <v>1.1</v>
      </c>
      <c r="S308" s="34">
        <v>0.1</v>
      </c>
      <c r="T308" s="32" t="s">
        <v>582</v>
      </c>
      <c r="U308" s="26"/>
      <c r="V308" s="31"/>
      <c r="W308" s="31"/>
    </row>
    <row r="309" spans="14:23" ht="12.75">
      <c r="N309" s="31"/>
      <c r="O309" s="31"/>
      <c r="P309" s="32"/>
      <c r="Q309" s="33"/>
      <c r="R309" s="34">
        <v>1.1</v>
      </c>
      <c r="S309" s="34">
        <v>0.1</v>
      </c>
      <c r="T309" s="32" t="s">
        <v>583</v>
      </c>
      <c r="U309" s="26"/>
      <c r="V309" s="31"/>
      <c r="W309" s="31"/>
    </row>
    <row r="310" spans="14:23" ht="38.25">
      <c r="N310" s="31"/>
      <c r="O310" s="31"/>
      <c r="P310" s="32"/>
      <c r="Q310" s="33" t="s">
        <v>584</v>
      </c>
      <c r="R310" s="34">
        <v>1.1</v>
      </c>
      <c r="S310" s="34">
        <v>0.1</v>
      </c>
      <c r="T310" s="32" t="s">
        <v>585</v>
      </c>
      <c r="U310" s="26"/>
      <c r="V310" s="31"/>
      <c r="W310" s="31"/>
    </row>
    <row r="311" spans="14:23" ht="63.75">
      <c r="N311" s="31"/>
      <c r="O311" s="31"/>
      <c r="P311" s="32"/>
      <c r="Q311" s="33" t="s">
        <v>586</v>
      </c>
      <c r="R311" s="34">
        <v>1.3</v>
      </c>
      <c r="S311" s="34">
        <v>0.2</v>
      </c>
      <c r="T311" s="32">
        <v>922</v>
      </c>
      <c r="U311" s="26"/>
      <c r="V311" s="31"/>
      <c r="W311" s="31"/>
    </row>
    <row r="312" spans="14:23" ht="38.25">
      <c r="N312" s="31"/>
      <c r="O312" s="31"/>
      <c r="P312" s="36"/>
      <c r="Q312" s="33" t="s">
        <v>587</v>
      </c>
      <c r="R312" s="34">
        <v>1.1</v>
      </c>
      <c r="S312" s="34">
        <v>0.1</v>
      </c>
      <c r="T312" s="36" t="s">
        <v>588</v>
      </c>
      <c r="U312" s="26"/>
      <c r="V312" s="31"/>
      <c r="W312" s="31"/>
    </row>
    <row r="313" spans="14:23" ht="38.25">
      <c r="N313" s="31"/>
      <c r="O313" s="31"/>
      <c r="P313" s="32"/>
      <c r="Q313" s="33" t="s">
        <v>589</v>
      </c>
      <c r="R313" s="34">
        <v>1.1</v>
      </c>
      <c r="S313" s="34">
        <v>0.1</v>
      </c>
      <c r="T313" s="32" t="s">
        <v>590</v>
      </c>
      <c r="U313" s="26"/>
      <c r="V313" s="31"/>
      <c r="W313" s="31"/>
    </row>
    <row r="314" spans="14:23" ht="25.5">
      <c r="N314" s="31"/>
      <c r="O314" s="31"/>
      <c r="P314" s="32"/>
      <c r="Q314" s="33" t="s">
        <v>591</v>
      </c>
      <c r="R314" s="34">
        <v>1.1</v>
      </c>
      <c r="S314" s="34">
        <v>0.1</v>
      </c>
      <c r="T314" s="32" t="s">
        <v>592</v>
      </c>
      <c r="U314" s="26"/>
      <c r="V314" s="31"/>
      <c r="W314" s="31"/>
    </row>
    <row r="315" spans="14:23" ht="25.5">
      <c r="N315" s="31"/>
      <c r="O315" s="31"/>
      <c r="P315" s="32"/>
      <c r="Q315" s="33" t="s">
        <v>593</v>
      </c>
      <c r="R315" s="34">
        <v>1.1</v>
      </c>
      <c r="S315" s="34">
        <v>0.1</v>
      </c>
      <c r="T315" s="32" t="s">
        <v>594</v>
      </c>
      <c r="U315" s="26"/>
      <c r="V315" s="31"/>
      <c r="W315" s="31"/>
    </row>
    <row r="316" spans="14:23" ht="38.25">
      <c r="N316" s="31"/>
      <c r="O316" s="31"/>
      <c r="P316" s="32"/>
      <c r="Q316" s="33" t="s">
        <v>595</v>
      </c>
      <c r="R316" s="34">
        <v>1.1</v>
      </c>
      <c r="S316" s="34">
        <v>0.1</v>
      </c>
      <c r="T316" s="32" t="s">
        <v>596</v>
      </c>
      <c r="U316" s="26"/>
      <c r="V316" s="31"/>
      <c r="W316" s="31"/>
    </row>
    <row r="317" spans="14:23" ht="25.5">
      <c r="N317" s="31"/>
      <c r="O317" s="31"/>
      <c r="P317" s="32"/>
      <c r="Q317" s="33" t="s">
        <v>597</v>
      </c>
      <c r="R317" s="34">
        <v>1.1</v>
      </c>
      <c r="S317" s="34">
        <v>0.1</v>
      </c>
      <c r="T317" s="32">
        <v>930</v>
      </c>
      <c r="U317" s="26"/>
      <c r="V317" s="31"/>
      <c r="W317" s="31"/>
    </row>
    <row r="318" spans="14:23" ht="38.25">
      <c r="N318" s="31"/>
      <c r="O318" s="31"/>
      <c r="P318" s="32"/>
      <c r="Q318" s="37" t="s">
        <v>598</v>
      </c>
      <c r="R318" s="34">
        <v>1.5</v>
      </c>
      <c r="S318" s="34">
        <v>0.2</v>
      </c>
      <c r="T318" s="32"/>
      <c r="U318" s="26"/>
      <c r="V318" s="31"/>
      <c r="W318" s="31"/>
    </row>
    <row r="319" spans="16:21" ht="12.75">
      <c r="P319" s="5"/>
      <c r="Q319" s="5"/>
      <c r="R319" s="5"/>
      <c r="S319" s="5"/>
      <c r="T319" s="5"/>
      <c r="U319" s="5"/>
    </row>
    <row r="320" spans="16:22" ht="12.75">
      <c r="P320" s="26"/>
      <c r="Q320" s="26"/>
      <c r="R320" s="26"/>
      <c r="S320" s="26"/>
      <c r="T320" s="26"/>
      <c r="U320" s="26"/>
      <c r="V320" s="31"/>
    </row>
    <row r="321" spans="16:22" ht="12.75">
      <c r="P321" s="26"/>
      <c r="Q321" s="26"/>
      <c r="R321" s="26"/>
      <c r="S321" s="26"/>
      <c r="T321" s="26"/>
      <c r="U321" s="26"/>
      <c r="V321" s="31"/>
    </row>
    <row r="322" spans="16:22" ht="12.75">
      <c r="P322" s="26"/>
      <c r="Q322" s="26"/>
      <c r="R322" s="26"/>
      <c r="S322" s="26"/>
      <c r="T322" s="26"/>
      <c r="U322" s="26"/>
      <c r="V322" s="31"/>
    </row>
    <row r="323" spans="16:22" ht="12.75">
      <c r="P323" s="26"/>
      <c r="Q323" s="26"/>
      <c r="R323" s="26"/>
      <c r="S323" s="26"/>
      <c r="T323" s="26"/>
      <c r="U323" s="26"/>
      <c r="V323" s="31"/>
    </row>
    <row r="324" spans="16:22" ht="12.75">
      <c r="P324" s="26"/>
      <c r="Q324" s="26"/>
      <c r="R324" s="26"/>
      <c r="S324" s="26"/>
      <c r="T324" s="26"/>
      <c r="U324" s="26"/>
      <c r="V324" s="31"/>
    </row>
    <row r="325" spans="16:22" ht="12.75">
      <c r="P325" s="26"/>
      <c r="Q325" s="26"/>
      <c r="R325" s="26"/>
      <c r="S325" s="26"/>
      <c r="T325" s="26"/>
      <c r="U325" s="26"/>
      <c r="V325" s="31"/>
    </row>
    <row r="326" spans="16:22" ht="12.75">
      <c r="P326" s="26"/>
      <c r="Q326" s="26"/>
      <c r="R326" s="26"/>
      <c r="S326" s="26"/>
      <c r="T326" s="26"/>
      <c r="U326" s="26"/>
      <c r="V326" s="31"/>
    </row>
    <row r="327" spans="16:21" ht="12.75">
      <c r="P327" s="4"/>
      <c r="Q327" s="4"/>
      <c r="R327" s="4"/>
      <c r="S327" s="4"/>
      <c r="T327" s="4"/>
      <c r="U327" s="4"/>
    </row>
    <row r="328" spans="16:21" ht="12.75">
      <c r="P328" s="4"/>
      <c r="Q328" s="4"/>
      <c r="R328" s="4"/>
      <c r="S328" s="4"/>
      <c r="T328" s="4"/>
      <c r="U328" s="4"/>
    </row>
    <row r="329" spans="16:21" ht="12.75">
      <c r="P329" s="4"/>
      <c r="Q329" s="4"/>
      <c r="R329" s="4"/>
      <c r="S329" s="4"/>
      <c r="T329" s="4"/>
      <c r="U329" s="4"/>
    </row>
    <row r="330" spans="16:21" ht="12.75">
      <c r="P330" s="4"/>
      <c r="Q330" s="4"/>
      <c r="R330" s="4"/>
      <c r="S330" s="4"/>
      <c r="T330" s="4"/>
      <c r="U330" s="4"/>
    </row>
    <row r="331" spans="16:21" ht="12.75">
      <c r="P331" s="4"/>
      <c r="Q331" s="4"/>
      <c r="R331" s="4"/>
      <c r="S331" s="4"/>
      <c r="T331" s="4"/>
      <c r="U331" s="4"/>
    </row>
    <row r="332" spans="16:21" ht="12.75">
      <c r="P332" s="4"/>
      <c r="Q332" s="4"/>
      <c r="R332" s="4"/>
      <c r="S332" s="4"/>
      <c r="T332" s="4"/>
      <c r="U332" s="4"/>
    </row>
    <row r="333" spans="16:21" ht="12.75">
      <c r="P333" s="4"/>
      <c r="Q333" s="4"/>
      <c r="R333" s="4"/>
      <c r="S333" s="4"/>
      <c r="T333" s="4"/>
      <c r="U333" s="4"/>
    </row>
    <row r="334" spans="16:21" ht="12.75">
      <c r="P334" s="4"/>
      <c r="Q334" s="4"/>
      <c r="R334" s="4"/>
      <c r="S334" s="4"/>
      <c r="T334" s="4"/>
      <c r="U334" s="4"/>
    </row>
    <row r="335" spans="16:21" ht="12.75">
      <c r="P335" s="4"/>
      <c r="Q335" s="4"/>
      <c r="R335" s="4"/>
      <c r="S335" s="4"/>
      <c r="T335" s="4"/>
      <c r="U335" s="4"/>
    </row>
    <row r="336" spans="16:21" ht="12.75">
      <c r="P336" s="4"/>
      <c r="Q336" s="4"/>
      <c r="R336" s="4"/>
      <c r="S336" s="4"/>
      <c r="T336" s="4"/>
      <c r="U336" s="4"/>
    </row>
    <row r="337" spans="16:21" ht="12.75">
      <c r="P337" s="4"/>
      <c r="Q337" s="4"/>
      <c r="R337" s="4"/>
      <c r="S337" s="4"/>
      <c r="T337" s="4"/>
      <c r="U337" s="4"/>
    </row>
    <row r="338" spans="16:21" ht="12.75">
      <c r="P338" s="4"/>
      <c r="Q338" s="4"/>
      <c r="R338" s="4"/>
      <c r="S338" s="4"/>
      <c r="T338" s="4"/>
      <c r="U338" s="4"/>
    </row>
    <row r="339" spans="16:21" ht="12.75">
      <c r="P339" s="4"/>
      <c r="Q339" s="4"/>
      <c r="R339" s="4"/>
      <c r="S339" s="4"/>
      <c r="T339" s="4"/>
      <c r="U339" s="4"/>
    </row>
    <row r="340" spans="16:21" ht="12.75">
      <c r="P340" s="4"/>
      <c r="Q340" s="4"/>
      <c r="R340" s="4"/>
      <c r="S340" s="4"/>
      <c r="T340" s="4"/>
      <c r="U340" s="4"/>
    </row>
    <row r="341" spans="16:21" ht="12.75">
      <c r="P341" s="4"/>
      <c r="Q341" s="4"/>
      <c r="R341" s="4"/>
      <c r="S341" s="4"/>
      <c r="T341" s="4"/>
      <c r="U341" s="4"/>
    </row>
    <row r="342" spans="16:21" ht="12.75">
      <c r="P342" s="4"/>
      <c r="Q342" s="4"/>
      <c r="R342" s="4"/>
      <c r="S342" s="4"/>
      <c r="T342" s="4"/>
      <c r="U342" s="4"/>
    </row>
    <row r="343" spans="16:21" ht="12.75">
      <c r="P343" s="4"/>
      <c r="Q343" s="4"/>
      <c r="R343" s="4"/>
      <c r="S343" s="4"/>
      <c r="T343" s="4"/>
      <c r="U343" s="4"/>
    </row>
    <row r="344" spans="16:21" ht="12.75">
      <c r="P344" s="4"/>
      <c r="Q344" s="4"/>
      <c r="R344" s="4"/>
      <c r="S344" s="4"/>
      <c r="T344" s="4"/>
      <c r="U344" s="4"/>
    </row>
    <row r="345" spans="16:21" ht="12.75">
      <c r="P345" s="4"/>
      <c r="Q345" s="4"/>
      <c r="R345" s="4"/>
      <c r="S345" s="4"/>
      <c r="T345" s="4"/>
      <c r="U345" s="4"/>
    </row>
    <row r="346" spans="16:21" ht="12.75">
      <c r="P346" s="4"/>
      <c r="Q346" s="4"/>
      <c r="R346" s="4"/>
      <c r="S346" s="4"/>
      <c r="T346" s="4"/>
      <c r="U346" s="4"/>
    </row>
    <row r="347" spans="16:21" ht="12.75">
      <c r="P347" s="4"/>
      <c r="Q347" s="4"/>
      <c r="R347" s="4"/>
      <c r="S347" s="4"/>
      <c r="T347" s="4"/>
      <c r="U347" s="4"/>
    </row>
  </sheetData>
  <sheetProtection/>
  <mergeCells count="46">
    <mergeCell ref="B18:D18"/>
    <mergeCell ref="E18:G18"/>
    <mergeCell ref="H18:J18"/>
    <mergeCell ref="K18:M18"/>
    <mergeCell ref="B19:D19"/>
    <mergeCell ref="E19:G19"/>
    <mergeCell ref="H19:J19"/>
    <mergeCell ref="K19:M19"/>
    <mergeCell ref="B16:D16"/>
    <mergeCell ref="E16:G16"/>
    <mergeCell ref="H16:J16"/>
    <mergeCell ref="K16:M16"/>
    <mergeCell ref="B17:D17"/>
    <mergeCell ref="E17:G17"/>
    <mergeCell ref="H17:J17"/>
    <mergeCell ref="K17:M17"/>
    <mergeCell ref="B14:D14"/>
    <mergeCell ref="E14:G14"/>
    <mergeCell ref="H14:J14"/>
    <mergeCell ref="K14:M14"/>
    <mergeCell ref="B15:D15"/>
    <mergeCell ref="E15:G15"/>
    <mergeCell ref="H15:J15"/>
    <mergeCell ref="K15:M15"/>
    <mergeCell ref="B12:D12"/>
    <mergeCell ref="E12:G12"/>
    <mergeCell ref="H12:J12"/>
    <mergeCell ref="K12:M12"/>
    <mergeCell ref="B13:D13"/>
    <mergeCell ref="E13:G13"/>
    <mergeCell ref="H13:J13"/>
    <mergeCell ref="K13:M13"/>
    <mergeCell ref="B10:D10"/>
    <mergeCell ref="E10:G10"/>
    <mergeCell ref="H10:J10"/>
    <mergeCell ref="K10:M10"/>
    <mergeCell ref="B11:D11"/>
    <mergeCell ref="E11:G11"/>
    <mergeCell ref="H11:J11"/>
    <mergeCell ref="K11:M11"/>
    <mergeCell ref="F2:M2"/>
    <mergeCell ref="A4:M4"/>
    <mergeCell ref="B5:K5"/>
    <mergeCell ref="B6:K6"/>
    <mergeCell ref="D8:F8"/>
    <mergeCell ref="F1:M1"/>
  </mergeCells>
  <conditionalFormatting sqref="P18:S18">
    <cfRule type="expression" priority="24" dxfId="38" stopIfTrue="1">
      <formula>Кп=3</formula>
    </cfRule>
  </conditionalFormatting>
  <conditionalFormatting sqref="O12">
    <cfRule type="expression" priority="23" dxfId="38" stopIfTrue="1">
      <formula>Кп=1</formula>
    </cfRule>
  </conditionalFormatting>
  <conditionalFormatting sqref="P19:S19">
    <cfRule type="expression" priority="22" dxfId="38" stopIfTrue="1">
      <formula>Кп=4</formula>
    </cfRule>
  </conditionalFormatting>
  <conditionalFormatting sqref="P20:S20">
    <cfRule type="expression" priority="21" dxfId="38" stopIfTrue="1">
      <formula>Кп=5</formula>
    </cfRule>
  </conditionalFormatting>
  <conditionalFormatting sqref="P21:S21">
    <cfRule type="expression" priority="20" dxfId="38" stopIfTrue="1">
      <formula>Кп=6</formula>
    </cfRule>
  </conditionalFormatting>
  <conditionalFormatting sqref="P22:S22">
    <cfRule type="expression" priority="19" dxfId="38" stopIfTrue="1">
      <formula>Кп=7</formula>
    </cfRule>
  </conditionalFormatting>
  <conditionalFormatting sqref="P23:S23">
    <cfRule type="expression" priority="18" dxfId="38" stopIfTrue="1">
      <formula>Кп=8</formula>
    </cfRule>
  </conditionalFormatting>
  <conditionalFormatting sqref="P24:S24">
    <cfRule type="expression" priority="17" dxfId="38" stopIfTrue="1">
      <formula>Кп=9</formula>
    </cfRule>
  </conditionalFormatting>
  <conditionalFormatting sqref="P25:S25">
    <cfRule type="expression" priority="16" dxfId="38" stopIfTrue="1">
      <formula>Кп=10</formula>
    </cfRule>
  </conditionalFormatting>
  <conditionalFormatting sqref="P26:S26">
    <cfRule type="expression" priority="15" dxfId="38" stopIfTrue="1">
      <formula>Кп=11</formula>
    </cfRule>
  </conditionalFormatting>
  <conditionalFormatting sqref="O27:S27">
    <cfRule type="expression" priority="14" dxfId="38" stopIfTrue="1">
      <formula>Кп=12</formula>
    </cfRule>
  </conditionalFormatting>
  <conditionalFormatting sqref="O28:S28">
    <cfRule type="expression" priority="13" dxfId="38" stopIfTrue="1">
      <formula>Кп=13</formula>
    </cfRule>
  </conditionalFormatting>
  <conditionalFormatting sqref="O29:S29">
    <cfRule type="expression" priority="12" dxfId="38" stopIfTrue="1">
      <formula>Кп=14</formula>
    </cfRule>
  </conditionalFormatting>
  <conditionalFormatting sqref="P30:Q30">
    <cfRule type="expression" priority="11" dxfId="38" stopIfTrue="1">
      <formula>Кп=15</formula>
    </cfRule>
  </conditionalFormatting>
  <conditionalFormatting sqref="P31:S31">
    <cfRule type="expression" priority="10" dxfId="38" stopIfTrue="1">
      <formula>Кп=16</formula>
    </cfRule>
  </conditionalFormatting>
  <conditionalFormatting sqref="P32:S32">
    <cfRule type="expression" priority="9" dxfId="38" stopIfTrue="1">
      <formula>Кп=17</formula>
    </cfRule>
  </conditionalFormatting>
  <conditionalFormatting sqref="O33:S33">
    <cfRule type="expression" priority="8" dxfId="38" stopIfTrue="1">
      <formula>Кп=18</formula>
    </cfRule>
  </conditionalFormatting>
  <conditionalFormatting sqref="O34:S34">
    <cfRule type="expression" priority="7" dxfId="38" stopIfTrue="1">
      <formula>Кп=19</formula>
    </cfRule>
  </conditionalFormatting>
  <conditionalFormatting sqref="O35:S35">
    <cfRule type="expression" priority="6" dxfId="38" stopIfTrue="1">
      <formula>Кп=20</formula>
    </cfRule>
  </conditionalFormatting>
  <conditionalFormatting sqref="O36:S36 O40:S40">
    <cfRule type="expression" priority="5" dxfId="38" stopIfTrue="1">
      <formula>Кп=21</formula>
    </cfRule>
  </conditionalFormatting>
  <conditionalFormatting sqref="P37:Q37">
    <cfRule type="expression" priority="4" dxfId="38" stopIfTrue="1">
      <formula>Кп=22</formula>
    </cfRule>
  </conditionalFormatting>
  <conditionalFormatting sqref="P38:S38">
    <cfRule type="expression" priority="3" dxfId="38" stopIfTrue="1">
      <formula>Кп=23</formula>
    </cfRule>
  </conditionalFormatting>
  <conditionalFormatting sqref="P39:S39">
    <cfRule type="expression" priority="2" dxfId="38" stopIfTrue="1">
      <formula>Кп=24</formula>
    </cfRule>
  </conditionalFormatting>
  <conditionalFormatting sqref="O41:S41">
    <cfRule type="expression" priority="1" dxfId="38" stopIfTrue="1">
      <formula>Кп=26</formula>
    </cfRule>
  </conditionalFormatting>
  <dataValidations count="1">
    <dataValidation type="list" allowBlank="1" showInputMessage="1" showErrorMessage="1" sqref="Q12:Q13">
      <formula1>$Q$113:$Q$318</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4"/>
  <headerFooter>
    <oddHeader xml:space="preserve">&amp;L&amp;G&amp;C                                            Подготовлено с использованием ИПС «Нормативка.by»    </oddHeader>
    <oddFooter xml:space="preserve">&amp;C </oddFooter>
  </headerFooter>
  <ignoredErrors>
    <ignoredError sqref="S113:T338" numberStoredAsText="1"/>
  </ignoredErrors>
  <drawing r:id="rId12"/>
  <legacyDrawing r:id="rId11"/>
  <legacyDrawingHF r:id="rId13"/>
  <oleObjects>
    <oleObject progId="Equation.3" shapeId="1489303" r:id="rId1"/>
    <oleObject progId="Equation.3" shapeId="1489304" r:id="rId2"/>
    <oleObject progId="Equation.3" shapeId="1489305" r:id="rId3"/>
    <oleObject progId="Equation.3" shapeId="1489306" r:id="rId4"/>
    <oleObject progId="Equation.3" shapeId="1489307" r:id="rId5"/>
    <oleObject progId="Equation.3" shapeId="1489308" r:id="rId6"/>
    <oleObject progId="Equation.3" shapeId="1489309" r:id="rId7"/>
    <oleObject progId="Equation.3" shapeId="1489310" r:id="rId8"/>
    <oleObject progId="Equation.3" shapeId="1489311" r:id="rId9"/>
    <oleObject progId="Equation.3" shapeId="1489312" r:id="rId10"/>
  </oleObjects>
</worksheet>
</file>

<file path=xl/worksheets/sheet9.xml><?xml version="1.0" encoding="utf-8"?>
<worksheet xmlns="http://schemas.openxmlformats.org/spreadsheetml/2006/main" xmlns:r="http://schemas.openxmlformats.org/officeDocument/2006/relationships">
  <sheetPr codeName="Лист8">
    <tabColor rgb="FF92D050"/>
  </sheetPr>
  <dimension ref="A1:N27"/>
  <sheetViews>
    <sheetView showGridLines="0" workbookViewId="0" topLeftCell="A1">
      <selection activeCell="A1" sqref="A1:H1"/>
    </sheetView>
  </sheetViews>
  <sheetFormatPr defaultColWidth="9.140625" defaultRowHeight="15"/>
  <cols>
    <col min="1" max="1" width="4.28125" style="50" customWidth="1"/>
    <col min="2" max="2" width="45.28125" style="50" customWidth="1"/>
    <col min="3" max="3" width="15.7109375" style="50" customWidth="1"/>
    <col min="4" max="4" width="11.28125" style="50" customWidth="1"/>
    <col min="5" max="5" width="15.00390625" style="50" customWidth="1"/>
    <col min="6" max="6" width="11.421875" style="50" customWidth="1"/>
    <col min="7" max="7" width="13.8515625" style="50" customWidth="1"/>
    <col min="8" max="8" width="9.7109375" style="50" customWidth="1"/>
    <col min="9" max="10" width="9.140625" style="50" customWidth="1"/>
    <col min="11" max="11" width="19.421875" style="50" bestFit="1" customWidth="1"/>
    <col min="12" max="12" width="20.140625" style="50" bestFit="1" customWidth="1"/>
    <col min="13" max="13" width="18.8515625" style="50" customWidth="1"/>
    <col min="14" max="16384" width="9.140625" style="50" customWidth="1"/>
  </cols>
  <sheetData>
    <row r="1" spans="1:8" s="2" customFormat="1" ht="14.25">
      <c r="A1" s="281" t="s">
        <v>599</v>
      </c>
      <c r="B1" s="282"/>
      <c r="C1" s="282"/>
      <c r="D1" s="282"/>
      <c r="E1" s="282"/>
      <c r="F1" s="282"/>
      <c r="G1" s="282"/>
      <c r="H1" s="282"/>
    </row>
    <row r="2" spans="1:8" s="2" customFormat="1" ht="14.25">
      <c r="A2" s="282"/>
      <c r="B2" s="282"/>
      <c r="C2" s="282"/>
      <c r="D2" s="282"/>
      <c r="E2" s="282"/>
      <c r="F2" s="282"/>
      <c r="G2" s="282"/>
      <c r="H2" s="282"/>
    </row>
    <row r="3" spans="1:8" s="2" customFormat="1" ht="14.25" customHeight="1">
      <c r="A3" s="311" t="s">
        <v>183</v>
      </c>
      <c r="B3" s="311" t="s">
        <v>600</v>
      </c>
      <c r="C3" s="314" t="s">
        <v>601</v>
      </c>
      <c r="D3" s="315"/>
      <c r="E3" s="315"/>
      <c r="F3" s="315"/>
      <c r="G3" s="315"/>
      <c r="H3" s="316"/>
    </row>
    <row r="4" spans="1:8" s="2" customFormat="1" ht="14.25" customHeight="1">
      <c r="A4" s="312"/>
      <c r="B4" s="312"/>
      <c r="C4" s="317" t="str">
        <f>Баланс!C22</f>
        <v>на 31 декабря 2019 г.</v>
      </c>
      <c r="D4" s="318"/>
      <c r="E4" s="319" t="str">
        <f>Баланс!D22</f>
        <v>на 31 декабря 2018 г.</v>
      </c>
      <c r="F4" s="320"/>
      <c r="G4" s="314" t="s">
        <v>644</v>
      </c>
      <c r="H4" s="316"/>
    </row>
    <row r="5" spans="1:14" s="2" customFormat="1" ht="37.5" customHeight="1">
      <c r="A5" s="313"/>
      <c r="B5" s="313"/>
      <c r="C5" s="166" t="s">
        <v>851</v>
      </c>
      <c r="D5" s="44" t="s">
        <v>602</v>
      </c>
      <c r="E5" s="166" t="s">
        <v>851</v>
      </c>
      <c r="F5" s="166" t="s">
        <v>602</v>
      </c>
      <c r="G5" s="166" t="s">
        <v>851</v>
      </c>
      <c r="H5" s="166" t="s">
        <v>602</v>
      </c>
      <c r="I5" s="26"/>
      <c r="J5" s="26"/>
      <c r="K5" s="26"/>
      <c r="L5" s="26"/>
      <c r="M5" s="26"/>
      <c r="N5" s="26"/>
    </row>
    <row r="6" spans="1:14" s="2" customFormat="1" ht="11.25" customHeight="1">
      <c r="A6" s="45">
        <v>1</v>
      </c>
      <c r="B6" s="64">
        <v>2</v>
      </c>
      <c r="C6" s="45">
        <v>3</v>
      </c>
      <c r="D6" s="45">
        <v>4</v>
      </c>
      <c r="E6" s="45">
        <v>5</v>
      </c>
      <c r="F6" s="45">
        <v>6</v>
      </c>
      <c r="G6" s="45">
        <v>7</v>
      </c>
      <c r="H6" s="45">
        <v>8</v>
      </c>
      <c r="I6" s="26"/>
      <c r="J6" s="51"/>
      <c r="K6" s="52" t="str">
        <f>C4</f>
        <v>на 31 декабря 2019 г.</v>
      </c>
      <c r="L6" s="53" t="str">
        <f>E4</f>
        <v>на 31 декабря 2018 г.</v>
      </c>
      <c r="M6" s="54" t="s">
        <v>603</v>
      </c>
      <c r="N6" s="26"/>
    </row>
    <row r="7" spans="1:14" s="2" customFormat="1" ht="18.75" customHeight="1">
      <c r="A7" s="46" t="s">
        <v>604</v>
      </c>
      <c r="B7" s="65" t="s">
        <v>605</v>
      </c>
      <c r="C7" s="131">
        <f>Баланс!C37</f>
        <v>8447</v>
      </c>
      <c r="D7" s="132">
        <f>IF(C25=0,0,C7/$C$25)</f>
        <v>0.5036069874202588</v>
      </c>
      <c r="E7" s="131">
        <f>Баланс!D37</f>
        <v>8853</v>
      </c>
      <c r="F7" s="132">
        <f aca="true" t="shared" si="0" ref="F7:F12">IF($E$25=0,0,E7/$E$25)</f>
        <v>0.5962017644285811</v>
      </c>
      <c r="G7" s="133">
        <f>C7-E7</f>
        <v>-406</v>
      </c>
      <c r="H7" s="132">
        <f>D7-F7</f>
        <v>-0.0925947770083223</v>
      </c>
      <c r="I7" s="55"/>
      <c r="J7" s="56" t="s">
        <v>606</v>
      </c>
      <c r="K7" s="57">
        <f>C7</f>
        <v>8447</v>
      </c>
      <c r="L7" s="57">
        <f>E7</f>
        <v>8853</v>
      </c>
      <c r="M7" s="57">
        <f>G7</f>
        <v>-406</v>
      </c>
      <c r="N7" s="26"/>
    </row>
    <row r="8" spans="1:14" s="2" customFormat="1" ht="15.75" customHeight="1">
      <c r="A8" s="46" t="s">
        <v>607</v>
      </c>
      <c r="B8" s="66" t="s">
        <v>608</v>
      </c>
      <c r="C8" s="134">
        <f>Баланс!C25</f>
        <v>6952</v>
      </c>
      <c r="D8" s="135">
        <f>IF(C25=0,0,C8/$C$25)</f>
        <v>0.4144756453824599</v>
      </c>
      <c r="E8" s="131">
        <f>Баланс!D25</f>
        <v>6635</v>
      </c>
      <c r="F8" s="135">
        <f t="shared" si="0"/>
        <v>0.4468314364603677</v>
      </c>
      <c r="G8" s="133">
        <f aca="true" t="shared" si="1" ref="G8:G25">C8-E8</f>
        <v>317</v>
      </c>
      <c r="H8" s="135">
        <f aca="true" t="shared" si="2" ref="H8:H24">D8-F8</f>
        <v>-0.032355791077907814</v>
      </c>
      <c r="I8" s="55"/>
      <c r="J8" s="56" t="s">
        <v>609</v>
      </c>
      <c r="K8" s="57">
        <f>C16</f>
        <v>8326</v>
      </c>
      <c r="L8" s="57">
        <f>E16</f>
        <v>5996</v>
      </c>
      <c r="M8" s="57">
        <f>G16</f>
        <v>2330</v>
      </c>
      <c r="N8" s="26"/>
    </row>
    <row r="9" spans="1:14" s="2" customFormat="1" ht="15.75" customHeight="1">
      <c r="A9" s="46" t="s">
        <v>610</v>
      </c>
      <c r="B9" s="66" t="s">
        <v>611</v>
      </c>
      <c r="C9" s="134">
        <f>Баланс!C26</f>
        <v>12</v>
      </c>
      <c r="D9" s="135">
        <f aca="true" t="shared" si="3" ref="D9:D24">IF($C$25=0,0,C9/$C$25)</f>
        <v>0.0007154355213736362</v>
      </c>
      <c r="E9" s="131">
        <f>Баланс!D26</f>
        <v>3</v>
      </c>
      <c r="F9" s="135">
        <f t="shared" si="0"/>
        <v>0.00020203380699036972</v>
      </c>
      <c r="G9" s="133">
        <f t="shared" si="1"/>
        <v>9</v>
      </c>
      <c r="H9" s="135">
        <f t="shared" si="2"/>
        <v>0.0005134017143832664</v>
      </c>
      <c r="I9" s="55"/>
      <c r="J9" s="56" t="s">
        <v>606</v>
      </c>
      <c r="K9" s="58">
        <f>D7</f>
        <v>0.5036069874202588</v>
      </c>
      <c r="L9" s="58">
        <f>F7</f>
        <v>0.5962017644285811</v>
      </c>
      <c r="M9" s="58">
        <f>H7</f>
        <v>-0.0925947770083223</v>
      </c>
      <c r="N9" s="26"/>
    </row>
    <row r="10" spans="1:14" s="2" customFormat="1" ht="17.25" customHeight="1">
      <c r="A10" s="46" t="s">
        <v>612</v>
      </c>
      <c r="B10" s="66" t="s">
        <v>613</v>
      </c>
      <c r="C10" s="134">
        <f>Баланс!C27</f>
        <v>0</v>
      </c>
      <c r="D10" s="135">
        <f t="shared" si="3"/>
        <v>0</v>
      </c>
      <c r="E10" s="131">
        <f>Баланс!D27</f>
        <v>0</v>
      </c>
      <c r="F10" s="135">
        <f t="shared" si="0"/>
        <v>0</v>
      </c>
      <c r="G10" s="133">
        <f t="shared" si="1"/>
        <v>0</v>
      </c>
      <c r="H10" s="135">
        <f t="shared" si="2"/>
        <v>0</v>
      </c>
      <c r="I10" s="55"/>
      <c r="J10" s="56" t="s">
        <v>609</v>
      </c>
      <c r="K10" s="59">
        <f>D16</f>
        <v>0.4963930125797413</v>
      </c>
      <c r="L10" s="59">
        <f>F16</f>
        <v>0.403798235571419</v>
      </c>
      <c r="M10" s="59">
        <f>H16</f>
        <v>0.0925947770083223</v>
      </c>
      <c r="N10" s="26"/>
    </row>
    <row r="11" spans="1:14" s="2" customFormat="1" ht="27" customHeight="1">
      <c r="A11" s="46" t="s">
        <v>614</v>
      </c>
      <c r="B11" s="66" t="s">
        <v>615</v>
      </c>
      <c r="C11" s="134">
        <f>Баланс!C32</f>
        <v>1483</v>
      </c>
      <c r="D11" s="135">
        <f t="shared" si="3"/>
        <v>0.08841590651642521</v>
      </c>
      <c r="E11" s="131">
        <f>Баланс!D32</f>
        <v>2215</v>
      </c>
      <c r="F11" s="135">
        <f t="shared" si="0"/>
        <v>0.149168294161223</v>
      </c>
      <c r="G11" s="133">
        <f t="shared" si="1"/>
        <v>-732</v>
      </c>
      <c r="H11" s="135">
        <f t="shared" si="2"/>
        <v>-0.060752387644797776</v>
      </c>
      <c r="I11" s="55"/>
      <c r="J11" s="26"/>
      <c r="K11" s="26"/>
      <c r="L11" s="26"/>
      <c r="M11" s="26"/>
      <c r="N11" s="26"/>
    </row>
    <row r="12" spans="1:14" s="2" customFormat="1" ht="18" customHeight="1">
      <c r="A12" s="46" t="s">
        <v>616</v>
      </c>
      <c r="B12" s="66" t="s">
        <v>617</v>
      </c>
      <c r="C12" s="134">
        <f>Баланс!C33</f>
        <v>0</v>
      </c>
      <c r="D12" s="135">
        <f t="shared" si="3"/>
        <v>0</v>
      </c>
      <c r="E12" s="131">
        <f>Баланс!D33</f>
        <v>0</v>
      </c>
      <c r="F12" s="135">
        <f t="shared" si="0"/>
        <v>0</v>
      </c>
      <c r="G12" s="133">
        <f t="shared" si="1"/>
        <v>0</v>
      </c>
      <c r="H12" s="135">
        <f t="shared" si="2"/>
        <v>0</v>
      </c>
      <c r="I12" s="60"/>
      <c r="J12" s="31"/>
      <c r="K12" s="31"/>
      <c r="L12" s="31"/>
      <c r="M12" s="31"/>
      <c r="N12" s="31"/>
    </row>
    <row r="13" spans="1:14" s="2" customFormat="1" ht="23.25" customHeight="1">
      <c r="A13" s="46" t="s">
        <v>618</v>
      </c>
      <c r="B13" s="66" t="s">
        <v>619</v>
      </c>
      <c r="C13" s="134">
        <f>Баланс!C34</f>
        <v>0</v>
      </c>
      <c r="D13" s="135">
        <f t="shared" si="3"/>
        <v>0</v>
      </c>
      <c r="E13" s="131">
        <f>Баланс!D34</f>
        <v>0</v>
      </c>
      <c r="F13" s="135">
        <f>IF($E$25=0,0,E13/$E$25)</f>
        <v>0</v>
      </c>
      <c r="G13" s="133">
        <f t="shared" si="1"/>
        <v>0</v>
      </c>
      <c r="H13" s="135">
        <f t="shared" si="2"/>
        <v>0</v>
      </c>
      <c r="I13" s="61"/>
      <c r="J13" s="31"/>
      <c r="K13" s="31"/>
      <c r="L13" s="31"/>
      <c r="M13" s="31"/>
      <c r="N13" s="31"/>
    </row>
    <row r="14" spans="1:9" s="2" customFormat="1" ht="23.25" customHeight="1">
      <c r="A14" s="46" t="s">
        <v>620</v>
      </c>
      <c r="B14" s="66" t="s">
        <v>621</v>
      </c>
      <c r="C14" s="134">
        <f>Баланс!C35</f>
        <v>0</v>
      </c>
      <c r="D14" s="135">
        <f t="shared" si="3"/>
        <v>0</v>
      </c>
      <c r="E14" s="131">
        <f>Баланс!D35</f>
        <v>0</v>
      </c>
      <c r="F14" s="135">
        <f>IF($E$25=0,0,E14/$E$25)</f>
        <v>0</v>
      </c>
      <c r="G14" s="133">
        <f t="shared" si="1"/>
        <v>0</v>
      </c>
      <c r="H14" s="135">
        <f t="shared" si="2"/>
        <v>0</v>
      </c>
      <c r="I14" s="50"/>
    </row>
    <row r="15" spans="1:9" s="2" customFormat="1" ht="23.25" customHeight="1">
      <c r="A15" s="46" t="s">
        <v>622</v>
      </c>
      <c r="B15" s="67" t="s">
        <v>623</v>
      </c>
      <c r="C15" s="134">
        <f>Баланс!C36</f>
        <v>0</v>
      </c>
      <c r="D15" s="135">
        <f t="shared" si="3"/>
        <v>0</v>
      </c>
      <c r="E15" s="131">
        <f>Баланс!D36</f>
        <v>0</v>
      </c>
      <c r="F15" s="135">
        <f>IF($E$25=0,0,E15/$E$25)</f>
        <v>0</v>
      </c>
      <c r="G15" s="133">
        <f t="shared" si="1"/>
        <v>0</v>
      </c>
      <c r="H15" s="135">
        <f t="shared" si="2"/>
        <v>0</v>
      </c>
      <c r="I15" s="50"/>
    </row>
    <row r="16" spans="1:9" s="2" customFormat="1" ht="15" customHeight="1">
      <c r="A16" s="46" t="s">
        <v>624</v>
      </c>
      <c r="B16" s="68" t="s">
        <v>625</v>
      </c>
      <c r="C16" s="131">
        <f>Баланс!C54</f>
        <v>8326</v>
      </c>
      <c r="D16" s="132">
        <f t="shared" si="3"/>
        <v>0.4963930125797413</v>
      </c>
      <c r="E16" s="131">
        <f>Баланс!D54</f>
        <v>5996</v>
      </c>
      <c r="F16" s="132">
        <f aca="true" t="shared" si="4" ref="F16:F24">IF($E$25=0,0,E16/$E$25)</f>
        <v>0.403798235571419</v>
      </c>
      <c r="G16" s="133">
        <f t="shared" si="1"/>
        <v>2330</v>
      </c>
      <c r="H16" s="132">
        <f t="shared" si="2"/>
        <v>0.0925947770083223</v>
      </c>
      <c r="I16" s="50"/>
    </row>
    <row r="17" spans="1:9" s="2" customFormat="1" ht="15" customHeight="1">
      <c r="A17" s="46" t="s">
        <v>626</v>
      </c>
      <c r="B17" s="66" t="s">
        <v>627</v>
      </c>
      <c r="C17" s="134">
        <f>Баланс!C39</f>
        <v>1872</v>
      </c>
      <c r="D17" s="135">
        <f t="shared" si="3"/>
        <v>0.11160794133428725</v>
      </c>
      <c r="E17" s="131">
        <f>Баланс!D39</f>
        <v>1801</v>
      </c>
      <c r="F17" s="135">
        <f t="shared" si="4"/>
        <v>0.12128762879655196</v>
      </c>
      <c r="G17" s="133">
        <f t="shared" si="1"/>
        <v>71</v>
      </c>
      <c r="H17" s="135">
        <f t="shared" si="2"/>
        <v>-0.009679687462264705</v>
      </c>
      <c r="I17" s="50"/>
    </row>
    <row r="18" spans="1:9" s="2" customFormat="1" ht="27" customHeight="1">
      <c r="A18" s="46" t="s">
        <v>628</v>
      </c>
      <c r="B18" s="66" t="s">
        <v>629</v>
      </c>
      <c r="C18" s="134">
        <f>Баланс!C47</f>
        <v>63</v>
      </c>
      <c r="D18" s="135">
        <f t="shared" si="3"/>
        <v>0.00375603648721159</v>
      </c>
      <c r="E18" s="131">
        <f>Баланс!D47</f>
        <v>0</v>
      </c>
      <c r="F18" s="135">
        <f t="shared" si="4"/>
        <v>0</v>
      </c>
      <c r="G18" s="133">
        <f t="shared" si="1"/>
        <v>63</v>
      </c>
      <c r="H18" s="135">
        <f t="shared" si="2"/>
        <v>0.00375603648721159</v>
      </c>
      <c r="I18" s="50"/>
    </row>
    <row r="19" spans="1:9" s="2" customFormat="1" ht="16.5" customHeight="1">
      <c r="A19" s="46" t="s">
        <v>630</v>
      </c>
      <c r="B19" s="66" t="s">
        <v>631</v>
      </c>
      <c r="C19" s="134">
        <f>Баланс!C48</f>
        <v>47</v>
      </c>
      <c r="D19" s="135">
        <f t="shared" si="3"/>
        <v>0.0028021224587134086</v>
      </c>
      <c r="E19" s="131">
        <f>Баланс!D48</f>
        <v>30</v>
      </c>
      <c r="F19" s="135">
        <f t="shared" si="4"/>
        <v>0.0020203380699036974</v>
      </c>
      <c r="G19" s="133">
        <f t="shared" si="1"/>
        <v>17</v>
      </c>
      <c r="H19" s="135">
        <f t="shared" si="2"/>
        <v>0.0007817843888097112</v>
      </c>
      <c r="I19" s="50"/>
    </row>
    <row r="20" spans="1:9" s="2" customFormat="1" ht="28.5" customHeight="1">
      <c r="A20" s="46" t="s">
        <v>632</v>
      </c>
      <c r="B20" s="66" t="s">
        <v>633</v>
      </c>
      <c r="C20" s="134">
        <f>Баланс!C49</f>
        <v>70</v>
      </c>
      <c r="D20" s="135">
        <f t="shared" si="3"/>
        <v>0.004173373874679544</v>
      </c>
      <c r="E20" s="131">
        <f>Баланс!D49</f>
        <v>43</v>
      </c>
      <c r="F20" s="135">
        <f t="shared" si="4"/>
        <v>0.0028958179001952996</v>
      </c>
      <c r="G20" s="133">
        <f t="shared" si="1"/>
        <v>27</v>
      </c>
      <c r="H20" s="135">
        <f t="shared" si="2"/>
        <v>0.0012775559744842447</v>
      </c>
      <c r="I20" s="50"/>
    </row>
    <row r="21" spans="1:9" s="2" customFormat="1" ht="20.25" customHeight="1">
      <c r="A21" s="46" t="s">
        <v>634</v>
      </c>
      <c r="B21" s="66" t="s">
        <v>635</v>
      </c>
      <c r="C21" s="134">
        <f>Баланс!C50</f>
        <v>1979</v>
      </c>
      <c r="D21" s="135">
        <f t="shared" si="3"/>
        <v>0.11798724139986884</v>
      </c>
      <c r="E21" s="131">
        <f>Баланс!D50</f>
        <v>1119</v>
      </c>
      <c r="F21" s="135">
        <f t="shared" si="4"/>
        <v>0.0753586100074079</v>
      </c>
      <c r="G21" s="133">
        <f t="shared" si="1"/>
        <v>860</v>
      </c>
      <c r="H21" s="135">
        <f t="shared" si="2"/>
        <v>0.04262863139246094</v>
      </c>
      <c r="I21" s="50"/>
    </row>
    <row r="22" spans="1:9" s="2" customFormat="1" ht="15.75" customHeight="1">
      <c r="A22" s="46" t="s">
        <v>636</v>
      </c>
      <c r="B22" s="66" t="s">
        <v>637</v>
      </c>
      <c r="C22" s="134">
        <f>Баланс!C51</f>
        <v>1</v>
      </c>
      <c r="D22" s="135">
        <f t="shared" si="3"/>
        <v>5.961962678113635E-05</v>
      </c>
      <c r="E22" s="131">
        <f>Баланс!D51</f>
        <v>1</v>
      </c>
      <c r="F22" s="135">
        <f t="shared" si="4"/>
        <v>6.734460233012324E-05</v>
      </c>
      <c r="G22" s="133">
        <f t="shared" si="1"/>
        <v>0</v>
      </c>
      <c r="H22" s="135">
        <f t="shared" si="2"/>
        <v>-7.724975548986884E-06</v>
      </c>
      <c r="I22" s="50"/>
    </row>
    <row r="23" spans="1:9" s="2" customFormat="1" ht="18.75" customHeight="1">
      <c r="A23" s="46" t="s">
        <v>638</v>
      </c>
      <c r="B23" s="66" t="s">
        <v>639</v>
      </c>
      <c r="C23" s="134">
        <f>Баланс!C52</f>
        <v>161</v>
      </c>
      <c r="D23" s="135">
        <f t="shared" si="3"/>
        <v>0.009598759911762952</v>
      </c>
      <c r="E23" s="131">
        <f>Баланс!D52</f>
        <v>286</v>
      </c>
      <c r="F23" s="135">
        <f t="shared" si="4"/>
        <v>0.019260556266415246</v>
      </c>
      <c r="G23" s="133">
        <f t="shared" si="1"/>
        <v>-125</v>
      </c>
      <c r="H23" s="135">
        <f t="shared" si="2"/>
        <v>-0.009661796354652294</v>
      </c>
      <c r="I23" s="50"/>
    </row>
    <row r="24" spans="1:13" s="2" customFormat="1" ht="15" customHeight="1">
      <c r="A24" s="46" t="s">
        <v>640</v>
      </c>
      <c r="B24" s="66" t="s">
        <v>641</v>
      </c>
      <c r="C24" s="134">
        <f>Баланс!C53</f>
        <v>4133</v>
      </c>
      <c r="D24" s="135">
        <f t="shared" si="3"/>
        <v>0.24640791748643653</v>
      </c>
      <c r="E24" s="131">
        <f>Баланс!D53</f>
        <v>2716</v>
      </c>
      <c r="F24" s="135">
        <f t="shared" si="4"/>
        <v>0.18290793992861473</v>
      </c>
      <c r="G24" s="133">
        <f t="shared" si="1"/>
        <v>1417</v>
      </c>
      <c r="H24" s="135">
        <f t="shared" si="2"/>
        <v>0.0634999775578218</v>
      </c>
      <c r="I24" s="50"/>
      <c r="J24" s="31"/>
      <c r="K24" s="31"/>
      <c r="L24" s="31"/>
      <c r="M24" s="31"/>
    </row>
    <row r="25" spans="1:13" s="2" customFormat="1" ht="15" customHeight="1">
      <c r="A25" s="46"/>
      <c r="B25" s="68" t="s">
        <v>642</v>
      </c>
      <c r="C25" s="131">
        <f>Баланс!C55</f>
        <v>16773</v>
      </c>
      <c r="D25" s="136">
        <v>1</v>
      </c>
      <c r="E25" s="131">
        <f>Баланс!D55</f>
        <v>14849</v>
      </c>
      <c r="F25" s="136">
        <v>1</v>
      </c>
      <c r="G25" s="133">
        <f t="shared" si="1"/>
        <v>1924</v>
      </c>
      <c r="H25" s="45" t="s">
        <v>643</v>
      </c>
      <c r="I25" s="50"/>
      <c r="J25" s="62">
        <f>D25</f>
        <v>1</v>
      </c>
      <c r="K25" s="62">
        <f>F25</f>
        <v>1</v>
      </c>
      <c r="L25" s="31"/>
      <c r="M25" s="31"/>
    </row>
    <row r="26" spans="1:13" ht="9" customHeight="1">
      <c r="A26" s="63"/>
      <c r="B26" s="63"/>
      <c r="C26" s="63"/>
      <c r="D26" s="63"/>
      <c r="E26" s="63"/>
      <c r="F26" s="63"/>
      <c r="G26" s="63"/>
      <c r="H26" s="63"/>
      <c r="J26" s="61"/>
      <c r="K26" s="61"/>
      <c r="L26" s="61"/>
      <c r="M26" s="61"/>
    </row>
    <row r="27" spans="1:13" ht="11.25" customHeight="1">
      <c r="A27" s="63"/>
      <c r="B27" s="63"/>
      <c r="C27" s="63"/>
      <c r="D27" s="63"/>
      <c r="E27" s="63"/>
      <c r="F27" s="63"/>
      <c r="G27" s="63"/>
      <c r="H27" s="63"/>
      <c r="J27" s="61"/>
      <c r="K27" s="61"/>
      <c r="L27" s="61"/>
      <c r="M27" s="61"/>
    </row>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sheetData>
  <sheetProtection/>
  <mergeCells count="8">
    <mergeCell ref="A1:H1"/>
    <mergeCell ref="A2:H2"/>
    <mergeCell ref="A3:A5"/>
    <mergeCell ref="B3:B5"/>
    <mergeCell ref="C3:H3"/>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r:id="rId3"/>
  <headerFooter>
    <oddHeader xml:space="preserve">&amp;L&amp;G&amp;C                                            Подготовлено с использованием ИПС «Нормативка.by»     </oddHeader>
    <oddFooter xml:space="preserve">&amp;C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2020-04-20T12:35:57Z</dcterms:modified>
  <cp:category/>
  <cp:version/>
  <cp:contentType/>
  <cp:contentStatus/>
</cp:coreProperties>
</file>